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<sst xmlns="http://schemas.openxmlformats.org/spreadsheetml/2006/main" count="172" uniqueCount="163">
  <si>
    <r>
      <t xml:space="preserve">                                           </t>
    </r>
    <r>
      <rPr>
        <b/>
        <sz val="12"/>
        <rFont val="Arial Cyr"/>
        <family val="2"/>
      </rPr>
      <t xml:space="preserve"> Калькуляция расходов</t>
    </r>
  </si>
  <si>
    <t>связанных с производством (и передачей) тепловой энергии по котельным ООО "Комсервис-Мелехово"</t>
  </si>
  <si>
    <t xml:space="preserve">                                       Ковровский район на 2012 год</t>
  </si>
  <si>
    <t>№№</t>
  </si>
  <si>
    <t xml:space="preserve">   Статьи затрат</t>
  </si>
  <si>
    <t>Утверждено ДЦТ на 2011 год</t>
  </si>
  <si>
    <t xml:space="preserve">Предложения ООО на 2012 год </t>
  </si>
  <si>
    <t xml:space="preserve">Предложения ДЦТ на 2012 год </t>
  </si>
  <si>
    <t>предложения ДЦТ с 01.09.2012 года</t>
  </si>
  <si>
    <t>отклонения от действующего тарифа</t>
  </si>
  <si>
    <t>в целом по предприятию</t>
  </si>
  <si>
    <t>генерация</t>
  </si>
  <si>
    <t>передача тепловой энергии</t>
  </si>
  <si>
    <t>Горячая вода</t>
  </si>
  <si>
    <t>Ресурсы, всего</t>
  </si>
  <si>
    <t>Выработка тепловой энергии,всего, Гкал.</t>
  </si>
  <si>
    <t>газ</t>
  </si>
  <si>
    <t>Покупка тепловой энергии, Гкал.</t>
  </si>
  <si>
    <t>Собственные нужды котельной, Гкал.</t>
  </si>
  <si>
    <t>Потери тепловой энергии в сетях, ГКал.</t>
  </si>
  <si>
    <t>Потери и собственные нужды в % к выработке</t>
  </si>
  <si>
    <t>Полезный отпуск, Гкал.</t>
  </si>
  <si>
    <t>в т.ч. Продажа на сторону, Гкал.</t>
  </si>
  <si>
    <t>1.</t>
  </si>
  <si>
    <t>Топливо на технологические цели, тыс.руб.</t>
  </si>
  <si>
    <t>Условное топливо всего, т.у.т.</t>
  </si>
  <si>
    <t>Удельная норма расхода, кг.у.т. На 1 Гкал.(производство)</t>
  </si>
  <si>
    <t>Удельная норма расхода, кг.у.т. На 1 Гкал.(отпуск)</t>
  </si>
  <si>
    <t>Газ, тыс.руб.</t>
  </si>
  <si>
    <t>Удельная норма расхода котельной, кг.у.т. На 1 Гкал.</t>
  </si>
  <si>
    <t>Расход условного топлива, т.у.т</t>
  </si>
  <si>
    <t>Коэффициент перевода из условного топлива в натуральное</t>
  </si>
  <si>
    <t>Расход натурального топлива, тыс.куб.м.</t>
  </si>
  <si>
    <t>Цена топлива, руб. за тыс.куб.м.</t>
  </si>
  <si>
    <t>В т.ч. тариф транспортировки топлива</t>
  </si>
  <si>
    <t>2.</t>
  </si>
  <si>
    <t>Электроэнергия, тыс.руб.</t>
  </si>
  <si>
    <t>Потребление электроэнергии, всего, тыс.кВт.ч.</t>
  </si>
  <si>
    <t>2.1.</t>
  </si>
  <si>
    <t>Стоимость эл.энергии на технологические нужды , тыс.руб.</t>
  </si>
  <si>
    <t>Электроэнергия на технологические нужды, тыс.кВт.ч.</t>
  </si>
  <si>
    <t>Норма расхода эл.энергии, кВт.ч. На 1 Гкал.</t>
  </si>
  <si>
    <t>Цена электроэнергии, руб. за 1 кВт.ч.</t>
  </si>
  <si>
    <t>2.2.</t>
  </si>
  <si>
    <t>Стоимость эл.энергии на работу вспом.оборудование , тыс.руб.</t>
  </si>
  <si>
    <t>Электроэнергия на работу вспомогат.оборудование, тыс.кВт.ч.</t>
  </si>
  <si>
    <t>2.3.</t>
  </si>
  <si>
    <t>Стоимость электроэнергии на освещение , тыс.руб.</t>
  </si>
  <si>
    <t>Электроэнергия на освещение, тыс.кВт.ч.</t>
  </si>
  <si>
    <t>3.</t>
  </si>
  <si>
    <t>Вода на технологические цели, тыс.руб.</t>
  </si>
  <si>
    <t>3.1.</t>
  </si>
  <si>
    <t>Стоимость холодной воды, тыс.руб.</t>
  </si>
  <si>
    <t>Удельная норма расхода холодной воды, куб.м. На 1 Гкал.</t>
  </si>
  <si>
    <t>Расход холодной воды ,тыс.куб.м. всего</t>
  </si>
  <si>
    <t>Цена за 1 куб.м., руб.</t>
  </si>
  <si>
    <t>3.2.</t>
  </si>
  <si>
    <t>Стоимость стоков, тыс.руб.</t>
  </si>
  <si>
    <t>Объем стоков, тыс.куб.м.</t>
  </si>
  <si>
    <t>Цена стоков за 1куб.м, руб.</t>
  </si>
  <si>
    <t>Процент стоков от холодной воды</t>
  </si>
  <si>
    <t>3.3.</t>
  </si>
  <si>
    <t>Стоимость химводоочистки, тыс.руб.</t>
  </si>
  <si>
    <t>Соль , т.</t>
  </si>
  <si>
    <t>Цена соли, за 1т., руб.</t>
  </si>
  <si>
    <t>Стоимость соли, тыс. руб.</t>
  </si>
  <si>
    <t>Стоимость прочих материалов, тыс.руб.</t>
  </si>
  <si>
    <t>4.</t>
  </si>
  <si>
    <t>Фонд оплаты труда, всего, тыс.руб.</t>
  </si>
  <si>
    <t>Общая численность, чел.</t>
  </si>
  <si>
    <t>Среднемесячная заработная плата, руб.</t>
  </si>
  <si>
    <t>Продолжительность работы котельной, мес.</t>
  </si>
  <si>
    <t>Процент отчислений с ФОТ</t>
  </si>
  <si>
    <t>Фонд оплаты труда , всего, тыс.руб.</t>
  </si>
  <si>
    <t>Численность, чел.</t>
  </si>
  <si>
    <t>4.1.</t>
  </si>
  <si>
    <t>Фот производственных рабочих, тыс.руб.</t>
  </si>
  <si>
    <t>Средняя заработная плата, руб.</t>
  </si>
  <si>
    <t>4.2.</t>
  </si>
  <si>
    <t>ФОТ ремонтного персонала, тыс.руб.</t>
  </si>
  <si>
    <t>4.3.</t>
  </si>
  <si>
    <t xml:space="preserve">ФОТ цехового персонала, тыс.руб. </t>
  </si>
  <si>
    <t>4.4.</t>
  </si>
  <si>
    <t xml:space="preserve">ФОТ управленческого персонала, тыс.руб. </t>
  </si>
  <si>
    <t>5.</t>
  </si>
  <si>
    <t>Отчисления с ФОТ  работников, тыс.руб</t>
  </si>
  <si>
    <t>5.1.</t>
  </si>
  <si>
    <t>Отчисления с ФОТ производственных рабочих, тыс.руб.</t>
  </si>
  <si>
    <t>5.2.</t>
  </si>
  <si>
    <t>Отчисления с ФОТ  ремонтного персонала, тыс.руб</t>
  </si>
  <si>
    <t>5.3.</t>
  </si>
  <si>
    <t>Отчисления с ФОТ цехового персонала, тыс.руб (23,93%)</t>
  </si>
  <si>
    <t>5.4.</t>
  </si>
  <si>
    <t>Отчисления с ФОТ управленческого персонала, тыс.руб (24,18%)</t>
  </si>
  <si>
    <t>6.</t>
  </si>
  <si>
    <t>Содержание и эксплуатация оборудования, тыс.руб.</t>
  </si>
  <si>
    <t>6.1.</t>
  </si>
  <si>
    <t>Амортизация производственного оборудования, тыс.руб.</t>
  </si>
  <si>
    <t>6.2.</t>
  </si>
  <si>
    <t>Ремонтный фонд, тыс.руб.</t>
  </si>
  <si>
    <t xml:space="preserve">    капитальный ремонт, тыс.руб.</t>
  </si>
  <si>
    <t xml:space="preserve">    текущий ремонт, тыс.руб.</t>
  </si>
  <si>
    <t>6.3.</t>
  </si>
  <si>
    <t>Прочие расходы по содержанию оборудования, тыс.руб.</t>
  </si>
  <si>
    <t>7.</t>
  </si>
  <si>
    <t xml:space="preserve">Прочие расходы, тыс.руб. </t>
  </si>
  <si>
    <t>7.1.</t>
  </si>
  <si>
    <t>Прочие цеховые расходы, тыс.руб.</t>
  </si>
  <si>
    <t xml:space="preserve"> в т.ч. Охрана труда, тыс.руб.</t>
  </si>
  <si>
    <t xml:space="preserve">          содержание машин и механизмов, тыс.руб.</t>
  </si>
  <si>
    <t>7.2.</t>
  </si>
  <si>
    <t>Общехозяйственные расходы, тыс.руб.</t>
  </si>
  <si>
    <t>7.3.</t>
  </si>
  <si>
    <t>Арендная плата, тыс.руб.</t>
  </si>
  <si>
    <t>7.4.</t>
  </si>
  <si>
    <t>Другие затраты,  тыс.руб.</t>
  </si>
  <si>
    <t xml:space="preserve">   договор с ФГУ «Мосрегионэнерго»(нормативы), тыс.руб.</t>
  </si>
  <si>
    <t xml:space="preserve">   страхование, лицензия, тыс.руб.</t>
  </si>
  <si>
    <t xml:space="preserve">   экспертное обслед. Газового оборудов, тыс.руб.</t>
  </si>
  <si>
    <t xml:space="preserve">   эксперт.обсл.котла, баков, трубы</t>
  </si>
  <si>
    <t xml:space="preserve">   аренда трансформатора, тыс.руб.</t>
  </si>
  <si>
    <t xml:space="preserve">   ТО, ТР газового оборудования договор № 352  тыс.руб.</t>
  </si>
  <si>
    <t>7.5.</t>
  </si>
  <si>
    <t>Непроизводстаенные расходы , тыс.руб.</t>
  </si>
  <si>
    <t xml:space="preserve">   в т.ч. За загрязнение окружающей среды, тыс.руб.</t>
  </si>
  <si>
    <t>8.</t>
  </si>
  <si>
    <t>Дополнительные, тыс.руб.</t>
  </si>
  <si>
    <t>8.1.</t>
  </si>
  <si>
    <t>Недополученный доход, тыс.руб.</t>
  </si>
  <si>
    <t>8.2.</t>
  </si>
  <si>
    <t>Излишне полученная выручка, тыс.руб.</t>
  </si>
  <si>
    <t>9.</t>
  </si>
  <si>
    <t>Покупная тепловая энергия, тыс.руб.</t>
  </si>
  <si>
    <t>10.</t>
  </si>
  <si>
    <t>Итого производственные расходы, всего тыс.руб.</t>
  </si>
  <si>
    <t>в т.ч. в расчете на 1 Гкал, руб.</t>
  </si>
  <si>
    <t>топливная составляющая,%</t>
  </si>
  <si>
    <t>11.</t>
  </si>
  <si>
    <t>Валовая прибыль, тыс.руб.</t>
  </si>
  <si>
    <t>Прибыль на развитие производства, тыс.руб.</t>
  </si>
  <si>
    <t>Прибыль на социальное развитие, тыс.руб.</t>
  </si>
  <si>
    <t>Прибыль на поощрения, тыс.руб.</t>
  </si>
  <si>
    <t>Прибыль на прочие цели, тыс.руб.</t>
  </si>
  <si>
    <t>Налогооблагаемая прибыль, тыс.руб.</t>
  </si>
  <si>
    <t>Налоги,сборы, платежи, всего, тыс.руб.</t>
  </si>
  <si>
    <t xml:space="preserve">   в т.ч. Налог на имущество</t>
  </si>
  <si>
    <t xml:space="preserve">   в т.ч. Минимальный налог</t>
  </si>
  <si>
    <t xml:space="preserve">   в т.ч. Налог на прибыль (20%)</t>
  </si>
  <si>
    <t>12.</t>
  </si>
  <si>
    <t>Итоговая  необходимая валовая выручка, тыс.руб.</t>
  </si>
  <si>
    <t>13.</t>
  </si>
  <si>
    <t>Тариф, руб. за 1 Гкал (без учета НДС)</t>
  </si>
  <si>
    <t>Рентабельность,%</t>
  </si>
  <si>
    <t>Рост к действующему тарифу, %</t>
  </si>
  <si>
    <t>В соответствии с Постановлением администрации Владимирской области № 61/4 от 15.12.2012 года установлены тарифы на тепловую энергию, отпускаемую ООО "Комсервис"  с календарной разбивкой</t>
  </si>
  <si>
    <t>Период</t>
  </si>
  <si>
    <t>Тариф, руб.</t>
  </si>
  <si>
    <t>Отклонения к действующему тарифу, %</t>
  </si>
  <si>
    <t xml:space="preserve">с 01.01.2012 по 30.06.2012 </t>
  </si>
  <si>
    <t xml:space="preserve">с 01.07.2012 по 30.08.2012 </t>
  </si>
  <si>
    <t>с 01.09.2012</t>
  </si>
  <si>
    <t xml:space="preserve">                                             Директор:                                                           Е.А.Буряков</t>
  </si>
  <si>
    <t xml:space="preserve">                                             Начальник ПЭО:                                                 С.В.Марова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</si>
</sst>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"/>
    <numFmt numFmtId="166" formatCode="#,##0"/>
    <numFmt numFmtId="167" formatCode="#,##0.000"/>
    <numFmt numFmtId="168" formatCode="#,##0.0"/>
    <numFmt numFmtId="169" formatCode="#,##0.00000"/>
    <numFmt numFmtId="170" formatCode="#,##0.0000"/>
    <numFmt numFmtId="171" formatCode="#,###.00"/>
    <numFmt numFmtId="172" formatCode="DD/MMM"/>
    <numFmt numFmtId="173" formatCode="0.00"/>
  </numFmts>
  <fonts count="1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sz val="10"/>
      <color indexed="12"/>
      <name val="Arial Cyr"/>
      <family val="2"/>
    </font>
    <font>
      <i/>
      <sz val="10"/>
      <color indexed="12"/>
      <name val="Arial Cyr"/>
      <family val="2"/>
    </font>
    <font>
      <sz val="10"/>
      <color indexed="17"/>
      <name val="Arial Cyr"/>
      <family val="2"/>
    </font>
    <font>
      <i/>
      <sz val="10"/>
      <color indexed="17"/>
      <name val="Arial Cyr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 horizontal="center" vertical="top" wrapText="1"/>
    </xf>
    <xf numFmtId="164" fontId="0" fillId="0" borderId="4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4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8" xfId="0" applyBorder="1" applyAlignment="1">
      <alignment horizontal="center" vertical="center"/>
    </xf>
    <xf numFmtId="164" fontId="2" fillId="0" borderId="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7" fontId="2" fillId="0" borderId="1" xfId="0" applyNumberFormat="1" applyFont="1" applyBorder="1" applyAlignment="1">
      <alignment/>
    </xf>
    <xf numFmtId="167" fontId="2" fillId="0" borderId="9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4" fillId="0" borderId="1" xfId="0" applyNumberFormat="1" applyFont="1" applyBorder="1" applyAlignment="1">
      <alignment/>
    </xf>
    <xf numFmtId="168" fontId="4" fillId="0" borderId="9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4" fontId="0" fillId="0" borderId="11" xfId="0" applyBorder="1" applyAlignment="1">
      <alignment horizontal="center" vertical="center"/>
    </xf>
    <xf numFmtId="164" fontId="0" fillId="0" borderId="12" xfId="0" applyFont="1" applyFill="1" applyBorder="1" applyAlignment="1">
      <alignment horizontal="left"/>
    </xf>
    <xf numFmtId="165" fontId="0" fillId="0" borderId="12" xfId="0" applyNumberFormat="1" applyFont="1" applyFill="1" applyBorder="1" applyAlignment="1">
      <alignment horizontal="right"/>
    </xf>
    <xf numFmtId="167" fontId="0" fillId="0" borderId="12" xfId="0" applyNumberFormat="1" applyFont="1" applyBorder="1" applyAlignment="1">
      <alignment/>
    </xf>
    <xf numFmtId="167" fontId="2" fillId="0" borderId="13" xfId="0" applyNumberFormat="1" applyFont="1" applyFill="1" applyBorder="1" applyAlignment="1">
      <alignment/>
    </xf>
    <xf numFmtId="167" fontId="2" fillId="0" borderId="14" xfId="0" applyNumberFormat="1" applyFont="1" applyFill="1" applyBorder="1" applyAlignment="1">
      <alignment/>
    </xf>
    <xf numFmtId="167" fontId="5" fillId="0" borderId="12" xfId="0" applyNumberFormat="1" applyFont="1" applyBorder="1" applyAlignment="1">
      <alignment/>
    </xf>
    <xf numFmtId="168" fontId="4" fillId="0" borderId="13" xfId="0" applyNumberFormat="1" applyFont="1" applyFill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Fill="1" applyBorder="1" applyAlignment="1">
      <alignment/>
    </xf>
    <xf numFmtId="167" fontId="0" fillId="0" borderId="14" xfId="0" applyNumberFormat="1" applyFill="1" applyBorder="1" applyAlignment="1">
      <alignment/>
    </xf>
    <xf numFmtId="167" fontId="5" fillId="0" borderId="13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8" fontId="5" fillId="0" borderId="13" xfId="0" applyNumberFormat="1" applyFont="1" applyFill="1" applyBorder="1" applyAlignment="1">
      <alignment/>
    </xf>
    <xf numFmtId="164" fontId="2" fillId="0" borderId="12" xfId="0" applyFont="1" applyFill="1" applyBorder="1" applyAlignment="1">
      <alignment horizontal="left"/>
    </xf>
    <xf numFmtId="165" fontId="2" fillId="0" borderId="12" xfId="0" applyNumberFormat="1" applyFont="1" applyFill="1" applyBorder="1" applyAlignment="1">
      <alignment horizontal="right"/>
    </xf>
    <xf numFmtId="167" fontId="2" fillId="0" borderId="12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164" fontId="0" fillId="0" borderId="15" xfId="0" applyBorder="1" applyAlignment="1">
      <alignment horizontal="center" vertical="center"/>
    </xf>
    <xf numFmtId="164" fontId="0" fillId="0" borderId="16" xfId="0" applyFont="1" applyFill="1" applyBorder="1" applyAlignment="1">
      <alignment horizontal="left"/>
    </xf>
    <xf numFmtId="165" fontId="0" fillId="0" borderId="16" xfId="0" applyNumberFormat="1" applyFont="1" applyFill="1" applyBorder="1" applyAlignment="1">
      <alignment horizontal="right"/>
    </xf>
    <xf numFmtId="167" fontId="0" fillId="0" borderId="16" xfId="0" applyNumberFormat="1" applyBorder="1" applyAlignment="1">
      <alignment/>
    </xf>
    <xf numFmtId="167" fontId="0" fillId="0" borderId="17" xfId="0" applyNumberFormat="1" applyFill="1" applyBorder="1" applyAlignment="1">
      <alignment/>
    </xf>
    <xf numFmtId="167" fontId="0" fillId="0" borderId="18" xfId="0" applyNumberFormat="1" applyFill="1" applyBorder="1" applyAlignment="1">
      <alignment/>
    </xf>
    <xf numFmtId="167" fontId="5" fillId="0" borderId="16" xfId="0" applyNumberFormat="1" applyFont="1" applyBorder="1" applyAlignment="1">
      <alignment/>
    </xf>
    <xf numFmtId="168" fontId="5" fillId="0" borderId="17" xfId="0" applyNumberFormat="1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Fill="1" applyBorder="1" applyAlignment="1">
      <alignment horizontal="center"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Fill="1" applyBorder="1" applyAlignment="1">
      <alignment/>
    </xf>
    <xf numFmtId="164" fontId="0" fillId="0" borderId="14" xfId="0" applyFill="1" applyBorder="1" applyAlignment="1">
      <alignment/>
    </xf>
    <xf numFmtId="165" fontId="4" fillId="0" borderId="12" xfId="0" applyNumberFormat="1" applyFont="1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12" xfId="0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164" fontId="2" fillId="0" borderId="14" xfId="0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167" fontId="5" fillId="0" borderId="12" xfId="0" applyNumberFormat="1" applyFont="1" applyFill="1" applyBorder="1" applyAlignment="1">
      <alignment/>
    </xf>
    <xf numFmtId="169" fontId="0" fillId="0" borderId="12" xfId="0" applyNumberFormat="1" applyFont="1" applyFill="1" applyBorder="1" applyAlignment="1">
      <alignment horizontal="right"/>
    </xf>
    <xf numFmtId="169" fontId="0" fillId="0" borderId="12" xfId="0" applyNumberFormat="1" applyFont="1" applyFill="1" applyBorder="1" applyAlignment="1">
      <alignment/>
    </xf>
    <xf numFmtId="170" fontId="5" fillId="0" borderId="12" xfId="0" applyNumberFormat="1" applyFont="1" applyFill="1" applyBorder="1" applyAlignment="1">
      <alignment/>
    </xf>
    <xf numFmtId="164" fontId="0" fillId="0" borderId="11" xfId="0" applyFont="1" applyBorder="1" applyAlignment="1">
      <alignment/>
    </xf>
    <xf numFmtId="167" fontId="0" fillId="0" borderId="13" xfId="0" applyNumberFormat="1" applyFont="1" applyFill="1" applyBorder="1" applyAlignment="1">
      <alignment/>
    </xf>
    <xf numFmtId="165" fontId="0" fillId="0" borderId="12" xfId="0" applyNumberFormat="1" applyBorder="1" applyAlignment="1">
      <alignment/>
    </xf>
    <xf numFmtId="165" fontId="5" fillId="0" borderId="12" xfId="0" applyNumberFormat="1" applyFont="1" applyBorder="1" applyAlignment="1">
      <alignment/>
    </xf>
    <xf numFmtId="164" fontId="0" fillId="0" borderId="15" xfId="0" applyFon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Font="1" applyFill="1" applyBorder="1" applyAlignment="1">
      <alignment/>
    </xf>
    <xf numFmtId="164" fontId="0" fillId="0" borderId="18" xfId="0" applyFill="1" applyBorder="1" applyAlignment="1">
      <alignment/>
    </xf>
    <xf numFmtId="165" fontId="5" fillId="0" borderId="16" xfId="0" applyNumberFormat="1" applyFont="1" applyBorder="1" applyAlignment="1">
      <alignment/>
    </xf>
    <xf numFmtId="164" fontId="6" fillId="0" borderId="12" xfId="0" applyFont="1" applyFill="1" applyBorder="1" applyAlignment="1">
      <alignment/>
    </xf>
    <xf numFmtId="165" fontId="6" fillId="0" borderId="12" xfId="0" applyNumberFormat="1" applyFont="1" applyFill="1" applyBorder="1" applyAlignment="1">
      <alignment horizontal="right"/>
    </xf>
    <xf numFmtId="164" fontId="0" fillId="0" borderId="12" xfId="0" applyFont="1" applyFill="1" applyBorder="1" applyAlignment="1">
      <alignment/>
    </xf>
    <xf numFmtId="167" fontId="7" fillId="0" borderId="12" xfId="0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164" fontId="7" fillId="0" borderId="14" xfId="0" applyFont="1" applyFill="1" applyBorder="1" applyAlignment="1">
      <alignment/>
    </xf>
    <xf numFmtId="167" fontId="8" fillId="0" borderId="12" xfId="0" applyNumberFormat="1" applyFont="1" applyFill="1" applyBorder="1" applyAlignment="1">
      <alignment/>
    </xf>
    <xf numFmtId="168" fontId="8" fillId="0" borderId="13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5" fontId="0" fillId="0" borderId="12" xfId="0" applyNumberFormat="1" applyFont="1" applyFill="1" applyBorder="1" applyAlignment="1">
      <alignment horizontal="center"/>
    </xf>
    <xf numFmtId="165" fontId="0" fillId="0" borderId="13" xfId="0" applyNumberFormat="1" applyFill="1" applyBorder="1" applyAlignment="1">
      <alignment/>
    </xf>
    <xf numFmtId="165" fontId="5" fillId="0" borderId="12" xfId="0" applyNumberFormat="1" applyFont="1" applyFill="1" applyBorder="1" applyAlignment="1">
      <alignment horizontal="center"/>
    </xf>
    <xf numFmtId="164" fontId="0" fillId="0" borderId="11" xfId="0" applyBorder="1" applyAlignment="1">
      <alignment/>
    </xf>
    <xf numFmtId="167" fontId="8" fillId="0" borderId="13" xfId="0" applyNumberFormat="1" applyFont="1" applyFill="1" applyBorder="1" applyAlignment="1">
      <alignment/>
    </xf>
    <xf numFmtId="164" fontId="8" fillId="0" borderId="14" xfId="0" applyFont="1" applyFill="1" applyBorder="1" applyAlignment="1">
      <alignment/>
    </xf>
    <xf numFmtId="168" fontId="8" fillId="0" borderId="12" xfId="0" applyNumberFormat="1" applyFont="1" applyFill="1" applyBorder="1" applyAlignment="1">
      <alignment/>
    </xf>
    <xf numFmtId="169" fontId="9" fillId="0" borderId="12" xfId="0" applyNumberFormat="1" applyFont="1" applyFill="1" applyBorder="1" applyAlignment="1">
      <alignment/>
    </xf>
    <xf numFmtId="169" fontId="9" fillId="0" borderId="13" xfId="0" applyNumberFormat="1" applyFont="1" applyFill="1" applyBorder="1" applyAlignment="1">
      <alignment/>
    </xf>
    <xf numFmtId="164" fontId="9" fillId="0" borderId="14" xfId="0" applyFont="1" applyFill="1" applyBorder="1" applyAlignment="1">
      <alignment/>
    </xf>
    <xf numFmtId="165" fontId="10" fillId="0" borderId="12" xfId="0" applyNumberFormat="1" applyFont="1" applyFill="1" applyBorder="1" applyAlignment="1">
      <alignment/>
    </xf>
    <xf numFmtId="168" fontId="10" fillId="0" borderId="13" xfId="0" applyNumberFormat="1" applyFont="1" applyFill="1" applyBorder="1" applyAlignment="1">
      <alignment/>
    </xf>
    <xf numFmtId="164" fontId="10" fillId="0" borderId="0" xfId="0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169" fontId="10" fillId="0" borderId="12" xfId="0" applyNumberFormat="1" applyFont="1" applyFill="1" applyBorder="1" applyAlignment="1">
      <alignment/>
    </xf>
    <xf numFmtId="169" fontId="10" fillId="0" borderId="13" xfId="0" applyNumberFormat="1" applyFont="1" applyFill="1" applyBorder="1" applyAlignment="1">
      <alignment/>
    </xf>
    <xf numFmtId="164" fontId="0" fillId="0" borderId="15" xfId="0" applyBorder="1" applyAlignment="1">
      <alignment/>
    </xf>
    <xf numFmtId="164" fontId="0" fillId="0" borderId="16" xfId="0" applyFont="1" applyFill="1" applyBorder="1" applyAlignment="1">
      <alignment/>
    </xf>
    <xf numFmtId="169" fontId="9" fillId="0" borderId="16" xfId="0" applyNumberFormat="1" applyFont="1" applyFill="1" applyBorder="1" applyAlignment="1">
      <alignment/>
    </xf>
    <xf numFmtId="169" fontId="9" fillId="0" borderId="17" xfId="0" applyNumberFormat="1" applyFont="1" applyFill="1" applyBorder="1" applyAlignment="1">
      <alignment/>
    </xf>
    <xf numFmtId="164" fontId="9" fillId="0" borderId="18" xfId="0" applyFont="1" applyFill="1" applyBorder="1" applyAlignment="1">
      <alignment/>
    </xf>
    <xf numFmtId="169" fontId="10" fillId="0" borderId="16" xfId="0" applyNumberFormat="1" applyFont="1" applyFill="1" applyBorder="1" applyAlignment="1">
      <alignment/>
    </xf>
    <xf numFmtId="169" fontId="10" fillId="0" borderId="17" xfId="0" applyNumberFormat="1" applyFont="1" applyFill="1" applyBorder="1" applyAlignment="1">
      <alignment/>
    </xf>
    <xf numFmtId="164" fontId="2" fillId="0" borderId="12" xfId="0" applyFont="1" applyFill="1" applyBorder="1" applyAlignment="1">
      <alignment/>
    </xf>
    <xf numFmtId="170" fontId="0" fillId="0" borderId="12" xfId="0" applyNumberFormat="1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169" fontId="0" fillId="0" borderId="13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165" fontId="0" fillId="0" borderId="12" xfId="0" applyNumberFormat="1" applyFill="1" applyBorder="1" applyAlignment="1">
      <alignment/>
    </xf>
    <xf numFmtId="164" fontId="0" fillId="0" borderId="15" xfId="0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5" fillId="0" borderId="16" xfId="0" applyNumberFormat="1" applyFont="1" applyFill="1" applyBorder="1" applyAlignment="1">
      <alignment/>
    </xf>
    <xf numFmtId="165" fontId="5" fillId="0" borderId="17" xfId="0" applyNumberFormat="1" applyFont="1" applyFill="1" applyBorder="1" applyAlignment="1">
      <alignment/>
    </xf>
    <xf numFmtId="171" fontId="2" fillId="0" borderId="14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67" fontId="0" fillId="0" borderId="12" xfId="0" applyNumberFormat="1" applyFill="1" applyBorder="1" applyAlignment="1">
      <alignment/>
    </xf>
    <xf numFmtId="164" fontId="5" fillId="0" borderId="12" xfId="0" applyFont="1" applyFill="1" applyBorder="1" applyAlignment="1">
      <alignment/>
    </xf>
    <xf numFmtId="165" fontId="5" fillId="2" borderId="12" xfId="0" applyNumberFormat="1" applyFont="1" applyFill="1" applyBorder="1" applyAlignment="1">
      <alignment/>
    </xf>
    <xf numFmtId="164" fontId="5" fillId="0" borderId="14" xfId="0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4" fontId="5" fillId="0" borderId="16" xfId="0" applyFont="1" applyFill="1" applyBorder="1" applyAlignment="1">
      <alignment/>
    </xf>
    <xf numFmtId="165" fontId="5" fillId="0" borderId="16" xfId="0" applyNumberFormat="1" applyFont="1" applyFill="1" applyBorder="1" applyAlignment="1">
      <alignment horizontal="right"/>
    </xf>
    <xf numFmtId="164" fontId="5" fillId="0" borderId="18" xfId="0" applyFont="1" applyFill="1" applyBorder="1" applyAlignment="1">
      <alignment/>
    </xf>
    <xf numFmtId="164" fontId="11" fillId="0" borderId="12" xfId="0" applyFont="1" applyFill="1" applyBorder="1" applyAlignment="1">
      <alignment/>
    </xf>
    <xf numFmtId="165" fontId="11" fillId="0" borderId="12" xfId="0" applyNumberFormat="1" applyFont="1" applyFill="1" applyBorder="1" applyAlignment="1">
      <alignment horizontal="right"/>
    </xf>
    <xf numFmtId="164" fontId="0" fillId="0" borderId="0" xfId="0" applyFill="1" applyAlignment="1">
      <alignment/>
    </xf>
    <xf numFmtId="164" fontId="0" fillId="0" borderId="15" xfId="0" applyFont="1" applyFill="1" applyBorder="1" applyAlignment="1">
      <alignment/>
    </xf>
    <xf numFmtId="164" fontId="11" fillId="0" borderId="16" xfId="0" applyFont="1" applyFill="1" applyBorder="1" applyAlignment="1">
      <alignment/>
    </xf>
    <xf numFmtId="165" fontId="11" fillId="0" borderId="16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/>
    </xf>
    <xf numFmtId="164" fontId="0" fillId="0" borderId="18" xfId="0" applyFont="1" applyFill="1" applyBorder="1" applyAlignment="1">
      <alignment/>
    </xf>
    <xf numFmtId="164" fontId="6" fillId="0" borderId="12" xfId="0" applyFont="1" applyFill="1" applyBorder="1" applyAlignment="1">
      <alignment horizontal="justify" vertical="center"/>
    </xf>
    <xf numFmtId="165" fontId="6" fillId="0" borderId="12" xfId="0" applyNumberFormat="1" applyFont="1" applyFill="1" applyBorder="1" applyAlignment="1">
      <alignment horizontal="right" vertical="center"/>
    </xf>
    <xf numFmtId="167" fontId="2" fillId="0" borderId="12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7" fontId="4" fillId="0" borderId="1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0" fillId="0" borderId="16" xfId="0" applyFont="1" applyFill="1" applyBorder="1" applyAlignment="1">
      <alignment horizontal="justify" vertical="center"/>
    </xf>
    <xf numFmtId="165" fontId="0" fillId="0" borderId="16" xfId="0" applyNumberFormat="1" applyFont="1" applyFill="1" applyBorder="1" applyAlignment="1">
      <alignment horizontal="right" vertical="center"/>
    </xf>
    <xf numFmtId="164" fontId="0" fillId="0" borderId="11" xfId="0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15" xfId="0" applyNumberFormat="1" applyFont="1" applyBorder="1" applyAlignment="1">
      <alignment/>
    </xf>
    <xf numFmtId="165" fontId="0" fillId="0" borderId="18" xfId="0" applyNumberFormat="1" applyFill="1" applyBorder="1" applyAlignment="1">
      <alignment/>
    </xf>
    <xf numFmtId="172" fontId="2" fillId="0" borderId="11" xfId="0" applyNumberFormat="1" applyFont="1" applyBorder="1" applyAlignment="1">
      <alignment/>
    </xf>
    <xf numFmtId="173" fontId="0" fillId="0" borderId="14" xfId="0" applyNumberForma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64" fontId="2" fillId="0" borderId="12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165" fontId="4" fillId="0" borderId="13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164" fontId="2" fillId="0" borderId="15" xfId="0" applyFont="1" applyBorder="1" applyAlignment="1">
      <alignment/>
    </xf>
    <xf numFmtId="165" fontId="0" fillId="0" borderId="12" xfId="0" applyNumberFormat="1" applyFill="1" applyBorder="1" applyAlignment="1">
      <alignment horizontal="right"/>
    </xf>
    <xf numFmtId="173" fontId="2" fillId="0" borderId="14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64" fontId="0" fillId="0" borderId="21" xfId="0" applyBorder="1" applyAlignment="1">
      <alignment/>
    </xf>
    <xf numFmtId="164" fontId="0" fillId="0" borderId="5" xfId="0" applyFont="1" applyFill="1" applyBorder="1" applyAlignment="1">
      <alignment/>
    </xf>
    <xf numFmtId="165" fontId="0" fillId="0" borderId="5" xfId="0" applyNumberFormat="1" applyFont="1" applyFill="1" applyBorder="1" applyAlignment="1">
      <alignment horizontal="right"/>
    </xf>
    <xf numFmtId="165" fontId="0" fillId="0" borderId="5" xfId="0" applyNumberFormat="1" applyFill="1" applyBorder="1" applyAlignment="1">
      <alignment/>
    </xf>
    <xf numFmtId="165" fontId="0" fillId="0" borderId="22" xfId="0" applyNumberFormat="1" applyFill="1" applyBorder="1" applyAlignment="1">
      <alignment/>
    </xf>
    <xf numFmtId="164" fontId="0" fillId="0" borderId="23" xfId="0" applyFill="1" applyBorder="1" applyAlignment="1">
      <alignment/>
    </xf>
    <xf numFmtId="165" fontId="5" fillId="0" borderId="5" xfId="0" applyNumberFormat="1" applyFont="1" applyFill="1" applyBorder="1" applyAlignment="1">
      <alignment/>
    </xf>
    <xf numFmtId="168" fontId="5" fillId="0" borderId="22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justify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4" fontId="0" fillId="0" borderId="24" xfId="0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/>
    </xf>
    <xf numFmtId="165" fontId="0" fillId="0" borderId="24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1">
      <selection activeCell="D127" sqref="D127"/>
    </sheetView>
  </sheetViews>
  <sheetFormatPr defaultColWidth="10.00390625" defaultRowHeight="12.75"/>
  <cols>
    <col min="1" max="1" width="2.625" style="0" customWidth="1"/>
    <col min="2" max="2" width="4.75390625" style="0" customWidth="1"/>
    <col min="3" max="3" width="50.50390625" style="0" customWidth="1"/>
  </cols>
  <sheetData>
    <row r="1" spans="3:4" ht="15">
      <c r="C1" s="1" t="s">
        <v>0</v>
      </c>
      <c r="D1" s="1"/>
    </row>
    <row r="2" ht="15.75" customHeight="1">
      <c r="B2" s="1" t="s">
        <v>1</v>
      </c>
    </row>
    <row r="3" spans="3:4" ht="15.75" customHeight="1">
      <c r="C3" s="1" t="s">
        <v>2</v>
      </c>
      <c r="D3" s="1"/>
    </row>
    <row r="4" spans="3:4" ht="15.75" customHeight="1">
      <c r="C4" s="1"/>
      <c r="D4" s="1"/>
    </row>
    <row r="5" spans="2:10" ht="23.25" customHeight="1">
      <c r="B5" s="2" t="s">
        <v>3</v>
      </c>
      <c r="C5" s="3" t="s">
        <v>4</v>
      </c>
      <c r="D5" s="3" t="s">
        <v>5</v>
      </c>
      <c r="E5" s="3" t="s">
        <v>6</v>
      </c>
      <c r="F5" s="3"/>
      <c r="G5" s="3"/>
      <c r="H5" s="3" t="s">
        <v>7</v>
      </c>
      <c r="I5" s="3"/>
      <c r="J5" s="4"/>
    </row>
    <row r="6" spans="2:10" ht="14.25" customHeight="1">
      <c r="B6" s="2"/>
      <c r="C6" s="3"/>
      <c r="D6" s="3"/>
      <c r="E6" s="3"/>
      <c r="F6" s="3"/>
      <c r="G6" s="3"/>
      <c r="H6" s="5" t="s">
        <v>8</v>
      </c>
      <c r="I6" s="5" t="s">
        <v>9</v>
      </c>
      <c r="J6" s="4"/>
    </row>
    <row r="7" spans="2:10" ht="45.75">
      <c r="B7" s="2"/>
      <c r="C7" s="3"/>
      <c r="D7" s="3"/>
      <c r="E7" s="6" t="s">
        <v>10</v>
      </c>
      <c r="F7" s="7" t="s">
        <v>11</v>
      </c>
      <c r="G7" s="8" t="s">
        <v>12</v>
      </c>
      <c r="H7" s="5"/>
      <c r="I7" s="5"/>
      <c r="J7" s="9"/>
    </row>
    <row r="8" spans="2:10" ht="14.25" customHeight="1">
      <c r="B8" s="2"/>
      <c r="C8" s="3"/>
      <c r="D8" s="3"/>
      <c r="E8" s="10" t="s">
        <v>13</v>
      </c>
      <c r="F8" s="10"/>
      <c r="G8" s="10"/>
      <c r="H8" s="5"/>
      <c r="I8" s="5"/>
      <c r="J8" s="11"/>
    </row>
    <row r="9" spans="2:10" ht="14.25">
      <c r="B9" s="12">
        <v>1</v>
      </c>
      <c r="C9" s="13">
        <v>2</v>
      </c>
      <c r="D9" s="13">
        <v>3</v>
      </c>
      <c r="E9" s="14">
        <v>4</v>
      </c>
      <c r="F9" s="15">
        <v>5</v>
      </c>
      <c r="G9" s="16">
        <v>6</v>
      </c>
      <c r="H9" s="17">
        <v>7</v>
      </c>
      <c r="I9" s="18">
        <v>8</v>
      </c>
      <c r="J9" s="19"/>
    </row>
    <row r="10" spans="2:10" ht="14.25">
      <c r="B10" s="20"/>
      <c r="C10" s="21" t="s">
        <v>14</v>
      </c>
      <c r="D10" s="22">
        <v>50450.28</v>
      </c>
      <c r="E10" s="23">
        <v>34672.551</v>
      </c>
      <c r="F10" s="24">
        <f>E10</f>
        <v>34672.551</v>
      </c>
      <c r="G10" s="25"/>
      <c r="H10" s="26">
        <v>34672.551</v>
      </c>
      <c r="I10" s="27">
        <v>68.7</v>
      </c>
      <c r="J10" s="28"/>
    </row>
    <row r="11" spans="2:10" ht="14.25">
      <c r="B11" s="29"/>
      <c r="C11" s="30" t="s">
        <v>15</v>
      </c>
      <c r="D11" s="31">
        <v>50450.28</v>
      </c>
      <c r="E11" s="32">
        <f>E10</f>
        <v>34672.551</v>
      </c>
      <c r="F11" s="33"/>
      <c r="G11" s="34"/>
      <c r="H11" s="35">
        <f>H10</f>
        <v>34672.551</v>
      </c>
      <c r="I11" s="36">
        <f>I10</f>
        <v>68.7</v>
      </c>
      <c r="J11" s="28"/>
    </row>
    <row r="12" spans="2:10" ht="14.25">
      <c r="B12" s="29"/>
      <c r="C12" s="30" t="s">
        <v>16</v>
      </c>
      <c r="D12" s="31">
        <v>50450.28</v>
      </c>
      <c r="E12" s="32">
        <f>E10</f>
        <v>34672.551</v>
      </c>
      <c r="F12" s="33"/>
      <c r="G12" s="34">
        <f>E10-F14</f>
        <v>33923.709</v>
      </c>
      <c r="H12" s="35">
        <f>H10</f>
        <v>34672.551</v>
      </c>
      <c r="I12" s="36">
        <f>I10</f>
        <v>68.7</v>
      </c>
      <c r="J12" s="28"/>
    </row>
    <row r="13" spans="2:10" ht="14.25">
      <c r="B13" s="29"/>
      <c r="C13" s="30" t="s">
        <v>17</v>
      </c>
      <c r="D13" s="31">
        <v>0</v>
      </c>
      <c r="E13" s="37">
        <v>0</v>
      </c>
      <c r="F13" s="38"/>
      <c r="G13" s="39"/>
      <c r="H13" s="35">
        <v>0</v>
      </c>
      <c r="I13" s="40"/>
      <c r="J13" s="41"/>
    </row>
    <row r="14" spans="2:10" ht="14.25">
      <c r="B14" s="29"/>
      <c r="C14" s="30" t="s">
        <v>18</v>
      </c>
      <c r="D14" s="31">
        <v>659.24</v>
      </c>
      <c r="E14" s="37">
        <v>748.842</v>
      </c>
      <c r="F14" s="38">
        <f>E14</f>
        <v>748.842</v>
      </c>
      <c r="G14" s="39"/>
      <c r="H14" s="35">
        <v>748.842</v>
      </c>
      <c r="I14" s="42">
        <v>113.6</v>
      </c>
      <c r="J14" s="41"/>
    </row>
    <row r="15" spans="2:10" ht="14.25">
      <c r="B15" s="29"/>
      <c r="C15" s="30" t="s">
        <v>19</v>
      </c>
      <c r="D15" s="31">
        <v>6791.82</v>
      </c>
      <c r="E15" s="37">
        <v>4520.939</v>
      </c>
      <c r="F15" s="38"/>
      <c r="G15" s="39">
        <f>E15</f>
        <v>4520.939</v>
      </c>
      <c r="H15" s="35">
        <v>4520.939</v>
      </c>
      <c r="I15" s="42">
        <v>66.6</v>
      </c>
      <c r="J15" s="41"/>
    </row>
    <row r="16" spans="2:10" ht="14.25">
      <c r="B16" s="29"/>
      <c r="C16" s="30" t="s">
        <v>20</v>
      </c>
      <c r="D16" s="31">
        <v>14.77</v>
      </c>
      <c r="E16" s="37">
        <f>(E14+E15)/E10*100</f>
        <v>15.198711511016308</v>
      </c>
      <c r="F16" s="38"/>
      <c r="G16" s="39"/>
      <c r="H16" s="35">
        <f>(H14+H15)/H10*100</f>
        <v>15.198711511016308</v>
      </c>
      <c r="I16" s="42">
        <v>102.9</v>
      </c>
      <c r="J16" s="41"/>
    </row>
    <row r="17" spans="2:10" ht="14.25">
      <c r="B17" s="29"/>
      <c r="C17" s="43" t="s">
        <v>21</v>
      </c>
      <c r="D17" s="44">
        <v>42999.22</v>
      </c>
      <c r="E17" s="45">
        <f>E10-E14-E15</f>
        <v>29402.770000000004</v>
      </c>
      <c r="F17" s="33">
        <f>F10-F14</f>
        <v>33923.709</v>
      </c>
      <c r="G17" s="34">
        <f>G12-G15</f>
        <v>29402.770000000004</v>
      </c>
      <c r="H17" s="46">
        <f>H10-H14-H15</f>
        <v>29402.770000000004</v>
      </c>
      <c r="I17" s="36">
        <v>68.4</v>
      </c>
      <c r="J17" s="28"/>
    </row>
    <row r="18" spans="2:10" ht="14.25">
      <c r="B18" s="47"/>
      <c r="C18" s="48" t="s">
        <v>22</v>
      </c>
      <c r="D18" s="49">
        <v>42538.09</v>
      </c>
      <c r="E18" s="50">
        <v>28702.73</v>
      </c>
      <c r="F18" s="51"/>
      <c r="G18" s="52"/>
      <c r="H18" s="53">
        <v>28702.73</v>
      </c>
      <c r="I18" s="54">
        <v>67.5</v>
      </c>
      <c r="J18" s="41"/>
    </row>
    <row r="19" spans="2:10" ht="14.25">
      <c r="B19" s="55" t="s">
        <v>23</v>
      </c>
      <c r="C19" s="56" t="s">
        <v>24</v>
      </c>
      <c r="D19" s="44">
        <v>30424.57</v>
      </c>
      <c r="E19" s="57">
        <f>E23</f>
        <v>22169.54748053351</v>
      </c>
      <c r="F19" s="58">
        <f>E19</f>
        <v>22169.54748053351</v>
      </c>
      <c r="G19" s="59"/>
      <c r="H19" s="60">
        <v>23725.07</v>
      </c>
      <c r="I19" s="36">
        <v>78</v>
      </c>
      <c r="J19" s="61"/>
    </row>
    <row r="20" spans="2:10" ht="14.25">
      <c r="B20" s="55"/>
      <c r="C20" s="62" t="s">
        <v>25</v>
      </c>
      <c r="D20" s="63">
        <v>8253.67</v>
      </c>
      <c r="E20" s="35">
        <f>E25</f>
        <v>5575.318</v>
      </c>
      <c r="F20" s="40">
        <f>E20</f>
        <v>5575.318</v>
      </c>
      <c r="G20" s="59"/>
      <c r="H20" s="35">
        <v>5573.61</v>
      </c>
      <c r="I20" s="42">
        <v>67.5</v>
      </c>
      <c r="J20" s="61"/>
    </row>
    <row r="21" spans="2:10" ht="14.25">
      <c r="B21" s="55"/>
      <c r="C21" s="62" t="s">
        <v>26</v>
      </c>
      <c r="D21" s="63">
        <v>163.6</v>
      </c>
      <c r="E21" s="64">
        <v>160.75</v>
      </c>
      <c r="F21" s="65"/>
      <c r="G21" s="59"/>
      <c r="H21" s="66">
        <v>160.75</v>
      </c>
      <c r="I21" s="42">
        <v>98.3</v>
      </c>
      <c r="J21" s="61"/>
    </row>
    <row r="22" spans="2:10" ht="14.25">
      <c r="B22" s="55"/>
      <c r="C22" s="62" t="s">
        <v>27</v>
      </c>
      <c r="D22" s="63"/>
      <c r="E22" s="64">
        <v>164.35</v>
      </c>
      <c r="F22" s="65">
        <f>E22</f>
        <v>164.35</v>
      </c>
      <c r="G22" s="59"/>
      <c r="H22" s="66"/>
      <c r="I22" s="67">
        <f>H22</f>
        <v>0</v>
      </c>
      <c r="J22" s="61"/>
    </row>
    <row r="23" spans="2:10" ht="14.25">
      <c r="B23" s="55"/>
      <c r="C23" s="43" t="s">
        <v>28</v>
      </c>
      <c r="D23" s="44">
        <v>30424.57</v>
      </c>
      <c r="E23" s="68">
        <f>E27*E28/1000</f>
        <v>22169.54748053351</v>
      </c>
      <c r="F23" s="58">
        <f>E23</f>
        <v>22169.54748053351</v>
      </c>
      <c r="G23" s="69"/>
      <c r="H23" s="70">
        <v>23725.07</v>
      </c>
      <c r="I23" s="36">
        <v>78</v>
      </c>
      <c r="J23" s="71"/>
    </row>
    <row r="24" spans="2:10" ht="14.25">
      <c r="B24" s="55"/>
      <c r="C24" s="30" t="s">
        <v>29</v>
      </c>
      <c r="D24" s="31"/>
      <c r="E24" s="64"/>
      <c r="F24" s="65">
        <f>E24</f>
        <v>0</v>
      </c>
      <c r="G24" s="72"/>
      <c r="H24" s="66"/>
      <c r="I24" s="67">
        <f>H24</f>
        <v>0</v>
      </c>
      <c r="J24" s="61"/>
    </row>
    <row r="25" spans="2:10" ht="14.25">
      <c r="B25" s="55"/>
      <c r="C25" s="30" t="s">
        <v>30</v>
      </c>
      <c r="D25" s="31">
        <v>8253.67</v>
      </c>
      <c r="E25" s="73">
        <v>5575.318</v>
      </c>
      <c r="F25" s="65">
        <f>E25</f>
        <v>5575.318</v>
      </c>
      <c r="G25" s="72"/>
      <c r="H25" s="74">
        <f>H20</f>
        <v>5573.61</v>
      </c>
      <c r="I25" s="42">
        <v>67.5</v>
      </c>
      <c r="J25" s="61"/>
    </row>
    <row r="26" spans="2:10" ht="14.25">
      <c r="B26" s="55"/>
      <c r="C26" s="30" t="s">
        <v>31</v>
      </c>
      <c r="D26" s="75">
        <v>1.14787</v>
      </c>
      <c r="E26" s="76">
        <v>1.14787</v>
      </c>
      <c r="F26" s="65">
        <f>E26</f>
        <v>1.14787</v>
      </c>
      <c r="G26" s="72"/>
      <c r="H26" s="77">
        <v>1.1537</v>
      </c>
      <c r="I26" s="42">
        <v>100.5</v>
      </c>
      <c r="J26" s="61"/>
    </row>
    <row r="27" spans="2:10" ht="14.25">
      <c r="B27" s="78"/>
      <c r="C27" s="30" t="s">
        <v>32</v>
      </c>
      <c r="D27" s="31">
        <v>7190.42</v>
      </c>
      <c r="E27" s="32">
        <f>E25/E26</f>
        <v>4857.098800386804</v>
      </c>
      <c r="F27" s="79">
        <f>E27</f>
        <v>4857.098800386804</v>
      </c>
      <c r="G27" s="59"/>
      <c r="H27" s="35">
        <v>4831.08</v>
      </c>
      <c r="I27" s="42">
        <v>67.2</v>
      </c>
      <c r="J27" s="61"/>
    </row>
    <row r="28" spans="2:10" ht="14.25">
      <c r="B28" s="78"/>
      <c r="C28" s="30" t="s">
        <v>33</v>
      </c>
      <c r="D28" s="31">
        <v>4231.27</v>
      </c>
      <c r="E28" s="80">
        <v>4564.36</v>
      </c>
      <c r="F28" s="65">
        <f>E28</f>
        <v>4564.36</v>
      </c>
      <c r="G28" s="59"/>
      <c r="H28" s="81">
        <v>4910.93</v>
      </c>
      <c r="I28" s="42">
        <v>116.1</v>
      </c>
      <c r="J28" s="61"/>
    </row>
    <row r="29" spans="2:10" ht="14.25">
      <c r="B29" s="82"/>
      <c r="C29" s="48" t="s">
        <v>34</v>
      </c>
      <c r="D29" s="49"/>
      <c r="E29" s="83">
        <v>633.73</v>
      </c>
      <c r="F29" s="84">
        <f>E29</f>
        <v>633.73</v>
      </c>
      <c r="G29" s="85"/>
      <c r="H29" s="86"/>
      <c r="I29" s="54"/>
      <c r="J29" s="61"/>
    </row>
    <row r="30" spans="2:10" ht="14.25">
      <c r="B30" s="55" t="s">
        <v>35</v>
      </c>
      <c r="C30" s="87" t="s">
        <v>36</v>
      </c>
      <c r="D30" s="88">
        <v>6959.73</v>
      </c>
      <c r="E30" s="68">
        <f>E32+E36+E39</f>
        <v>7340.682797000001</v>
      </c>
      <c r="F30" s="58">
        <f>E30</f>
        <v>7340.682797000001</v>
      </c>
      <c r="G30" s="59"/>
      <c r="H30" s="70">
        <v>5175.83</v>
      </c>
      <c r="I30" s="36">
        <v>74.4</v>
      </c>
      <c r="J30" s="61"/>
    </row>
    <row r="31" spans="2:10" ht="14.25">
      <c r="B31" s="78"/>
      <c r="C31" s="89" t="s">
        <v>37</v>
      </c>
      <c r="D31" s="31">
        <v>1899.42</v>
      </c>
      <c r="E31" s="90">
        <f>E33+E37+E40</f>
        <v>1882.825</v>
      </c>
      <c r="F31" s="91">
        <f>E31</f>
        <v>1882.825</v>
      </c>
      <c r="G31" s="92"/>
      <c r="H31" s="93">
        <v>1303</v>
      </c>
      <c r="I31" s="94">
        <v>68.6</v>
      </c>
      <c r="J31" s="95"/>
    </row>
    <row r="32" spans="2:10" ht="14.25">
      <c r="B32" s="78" t="s">
        <v>38</v>
      </c>
      <c r="C32" s="89" t="s">
        <v>39</v>
      </c>
      <c r="D32" s="31">
        <v>6377.13</v>
      </c>
      <c r="E32" s="96">
        <f>E33*E35</f>
        <v>6924.295229000001</v>
      </c>
      <c r="F32" s="97">
        <f>E32</f>
        <v>6924.295229000001</v>
      </c>
      <c r="G32" s="59"/>
      <c r="H32" s="98">
        <v>5175.83</v>
      </c>
      <c r="I32" s="42">
        <v>81.2</v>
      </c>
      <c r="J32" s="61"/>
    </row>
    <row r="33" spans="2:10" ht="14.25">
      <c r="B33" s="99"/>
      <c r="C33" s="89" t="s">
        <v>40</v>
      </c>
      <c r="D33" s="31">
        <v>1740.42</v>
      </c>
      <c r="E33" s="93">
        <v>1776.025</v>
      </c>
      <c r="F33" s="100">
        <f>E33</f>
        <v>1776.025</v>
      </c>
      <c r="G33" s="101"/>
      <c r="H33" s="102">
        <v>1303</v>
      </c>
      <c r="I33" s="94">
        <v>74.9</v>
      </c>
      <c r="J33" s="95"/>
    </row>
    <row r="34" spans="2:10" ht="14.25">
      <c r="B34" s="99"/>
      <c r="C34" s="89" t="s">
        <v>41</v>
      </c>
      <c r="D34" s="31">
        <v>34.5</v>
      </c>
      <c r="E34" s="64">
        <f>E33/E12*1000</f>
        <v>51.22279580755394</v>
      </c>
      <c r="F34" s="97">
        <f>E34</f>
        <v>51.22279580755394</v>
      </c>
      <c r="G34" s="59"/>
      <c r="H34" s="66">
        <f>H33/H12*1000</f>
        <v>37.58015959079562</v>
      </c>
      <c r="I34" s="42">
        <v>108.9</v>
      </c>
      <c r="J34" s="61"/>
    </row>
    <row r="35" spans="2:10" ht="14.25">
      <c r="B35" s="99"/>
      <c r="C35" s="89" t="s">
        <v>42</v>
      </c>
      <c r="D35" s="31">
        <v>3.66</v>
      </c>
      <c r="E35" s="103">
        <v>3.8987600000000002</v>
      </c>
      <c r="F35" s="104">
        <f>E35</f>
        <v>3.8987600000000002</v>
      </c>
      <c r="G35" s="105"/>
      <c r="H35" s="106">
        <v>3.97</v>
      </c>
      <c r="I35" s="107">
        <v>108.4</v>
      </c>
      <c r="J35" s="108"/>
    </row>
    <row r="36" spans="2:10" ht="14.25">
      <c r="B36" s="78" t="s">
        <v>43</v>
      </c>
      <c r="C36" s="89" t="s">
        <v>44</v>
      </c>
      <c r="D36" s="31">
        <v>252.36</v>
      </c>
      <c r="E36" s="96">
        <f>E37*E38</f>
        <v>180.85567888</v>
      </c>
      <c r="F36" s="97">
        <f>E36</f>
        <v>180.85567888</v>
      </c>
      <c r="G36" s="59"/>
      <c r="H36" s="98"/>
      <c r="I36" s="67"/>
      <c r="J36" s="61"/>
    </row>
    <row r="37" spans="2:10" ht="14.25">
      <c r="B37" s="99"/>
      <c r="C37" s="89" t="s">
        <v>45</v>
      </c>
      <c r="D37" s="31">
        <v>68.87</v>
      </c>
      <c r="E37" s="93">
        <v>46.388</v>
      </c>
      <c r="F37" s="109">
        <f>E37</f>
        <v>46.388</v>
      </c>
      <c r="G37" s="101"/>
      <c r="H37" s="93"/>
      <c r="I37" s="109"/>
      <c r="J37" s="95"/>
    </row>
    <row r="38" spans="2:10" ht="14.25">
      <c r="B38" s="99"/>
      <c r="C38" s="89" t="s">
        <v>42</v>
      </c>
      <c r="D38" s="31">
        <v>3.66</v>
      </c>
      <c r="E38" s="103">
        <f>E35</f>
        <v>3.8987600000000002</v>
      </c>
      <c r="F38" s="104">
        <f>E38</f>
        <v>3.8987600000000002</v>
      </c>
      <c r="G38" s="105"/>
      <c r="H38" s="110"/>
      <c r="I38" s="111"/>
      <c r="J38" s="108"/>
    </row>
    <row r="39" spans="2:10" ht="14.25">
      <c r="B39" s="78" t="s">
        <v>46</v>
      </c>
      <c r="C39" s="89" t="s">
        <v>47</v>
      </c>
      <c r="D39" s="31">
        <v>330.24</v>
      </c>
      <c r="E39" s="96">
        <f>E40*E41</f>
        <v>235.53188912000002</v>
      </c>
      <c r="F39" s="97">
        <f>E39</f>
        <v>235.53188912000002</v>
      </c>
      <c r="G39" s="59"/>
      <c r="H39" s="98"/>
      <c r="I39" s="67"/>
      <c r="J39" s="61"/>
    </row>
    <row r="40" spans="2:10" ht="14.25">
      <c r="B40" s="99"/>
      <c r="C40" s="89" t="s">
        <v>48</v>
      </c>
      <c r="D40" s="31">
        <v>90.13</v>
      </c>
      <c r="E40" s="93">
        <v>60.412</v>
      </c>
      <c r="F40" s="100">
        <f>E40</f>
        <v>60.412</v>
      </c>
      <c r="G40" s="101"/>
      <c r="H40" s="93"/>
      <c r="I40" s="100"/>
      <c r="J40" s="95"/>
    </row>
    <row r="41" spans="2:10" ht="14.25">
      <c r="B41" s="112"/>
      <c r="C41" s="113" t="s">
        <v>42</v>
      </c>
      <c r="D41" s="49">
        <v>3.66</v>
      </c>
      <c r="E41" s="114">
        <f>E38</f>
        <v>3.8987600000000002</v>
      </c>
      <c r="F41" s="115">
        <f>E41</f>
        <v>3.8987600000000002</v>
      </c>
      <c r="G41" s="116"/>
      <c r="H41" s="117"/>
      <c r="I41" s="118"/>
      <c r="J41" s="108"/>
    </row>
    <row r="42" spans="2:10" ht="14.25">
      <c r="B42" s="55" t="s">
        <v>49</v>
      </c>
      <c r="C42" s="119" t="s">
        <v>50</v>
      </c>
      <c r="D42" s="44">
        <v>765.72</v>
      </c>
      <c r="E42" s="68">
        <f>E43+E47+E51+E55</f>
        <v>887.3357846</v>
      </c>
      <c r="F42" s="58">
        <f>E42</f>
        <v>887.3357846</v>
      </c>
      <c r="G42" s="59"/>
      <c r="H42" s="70">
        <v>732.63</v>
      </c>
      <c r="I42" s="36">
        <v>95.7</v>
      </c>
      <c r="J42" s="61"/>
    </row>
    <row r="43" spans="2:10" ht="14.25">
      <c r="B43" s="78" t="s">
        <v>51</v>
      </c>
      <c r="C43" s="89" t="s">
        <v>52</v>
      </c>
      <c r="D43" s="31">
        <v>382.32</v>
      </c>
      <c r="E43" s="98">
        <v>395.23</v>
      </c>
      <c r="F43" s="65">
        <f>E43</f>
        <v>395.23</v>
      </c>
      <c r="G43" s="59"/>
      <c r="H43" s="98">
        <v>276.01</v>
      </c>
      <c r="I43" s="42">
        <v>72.2</v>
      </c>
      <c r="J43" s="61"/>
    </row>
    <row r="44" spans="2:10" ht="14.25">
      <c r="B44" s="78"/>
      <c r="C44" s="89" t="s">
        <v>53</v>
      </c>
      <c r="D44" s="31">
        <v>0.44</v>
      </c>
      <c r="E44" s="73">
        <f>E45/E10*1000</f>
        <v>0.6301180435209396</v>
      </c>
      <c r="F44" s="79">
        <f>E44</f>
        <v>0.6301180435209396</v>
      </c>
      <c r="G44" s="59"/>
      <c r="H44" s="66">
        <v>0.44</v>
      </c>
      <c r="I44" s="42">
        <v>99.1</v>
      </c>
      <c r="J44" s="61"/>
    </row>
    <row r="45" spans="2:10" ht="14.25">
      <c r="B45" s="78"/>
      <c r="C45" s="89" t="s">
        <v>54</v>
      </c>
      <c r="D45" s="31">
        <v>22.4</v>
      </c>
      <c r="E45" s="120">
        <v>21.8478</v>
      </c>
      <c r="F45" s="121">
        <f>E45</f>
        <v>21.8478</v>
      </c>
      <c r="G45" s="59"/>
      <c r="H45" s="66">
        <v>15.26</v>
      </c>
      <c r="I45" s="42">
        <v>68.1</v>
      </c>
      <c r="J45" s="61"/>
    </row>
    <row r="46" spans="2:10" ht="14.25">
      <c r="B46" s="78"/>
      <c r="C46" s="89" t="s">
        <v>55</v>
      </c>
      <c r="D46" s="31">
        <v>17.07</v>
      </c>
      <c r="E46" s="64">
        <v>18.09</v>
      </c>
      <c r="F46" s="65">
        <f>E46</f>
        <v>18.09</v>
      </c>
      <c r="G46" s="72"/>
      <c r="H46" s="66">
        <v>18.09</v>
      </c>
      <c r="I46" s="42">
        <v>106</v>
      </c>
      <c r="J46" s="61"/>
    </row>
    <row r="47" spans="2:10" ht="14.25">
      <c r="B47" s="78" t="s">
        <v>56</v>
      </c>
      <c r="C47" s="89" t="s">
        <v>57</v>
      </c>
      <c r="D47" s="31">
        <v>293.23</v>
      </c>
      <c r="E47" s="98">
        <f>E48*E49</f>
        <v>324.98678459999996</v>
      </c>
      <c r="F47" s="65">
        <f>E47</f>
        <v>324.98678459999996</v>
      </c>
      <c r="G47" s="72"/>
      <c r="H47" s="98">
        <v>323.46</v>
      </c>
      <c r="I47" s="42">
        <v>110.3</v>
      </c>
      <c r="J47" s="61"/>
    </row>
    <row r="48" spans="2:10" ht="14.25">
      <c r="B48" s="78"/>
      <c r="C48" s="89" t="s">
        <v>58</v>
      </c>
      <c r="D48" s="31">
        <v>15.95</v>
      </c>
      <c r="E48" s="76">
        <v>16.67454</v>
      </c>
      <c r="F48" s="122">
        <f>E48</f>
        <v>16.67454</v>
      </c>
      <c r="G48" s="72"/>
      <c r="H48" s="123">
        <v>16.22</v>
      </c>
      <c r="I48" s="42">
        <v>101.7</v>
      </c>
      <c r="J48" s="61"/>
    </row>
    <row r="49" spans="2:10" ht="14.25">
      <c r="B49" s="78"/>
      <c r="C49" s="89" t="s">
        <v>59</v>
      </c>
      <c r="D49" s="31">
        <v>18.39</v>
      </c>
      <c r="E49" s="124">
        <v>19.49</v>
      </c>
      <c r="F49" s="97">
        <f>E49</f>
        <v>19.49</v>
      </c>
      <c r="G49" s="72"/>
      <c r="H49" s="66">
        <v>19.94</v>
      </c>
      <c r="I49" s="42">
        <v>108.4</v>
      </c>
      <c r="J49" s="61"/>
    </row>
    <row r="50" spans="2:10" ht="14.25">
      <c r="B50" s="78"/>
      <c r="C50" s="89" t="s">
        <v>60</v>
      </c>
      <c r="D50" s="31">
        <v>71.19</v>
      </c>
      <c r="E50" s="64">
        <f>E48/E45*100</f>
        <v>76.32136874193283</v>
      </c>
      <c r="F50" s="97">
        <f>E50</f>
        <v>76.32136874193283</v>
      </c>
      <c r="G50" s="72"/>
      <c r="H50" s="66">
        <v>6.33</v>
      </c>
      <c r="I50" s="42">
        <v>8.9</v>
      </c>
      <c r="J50" s="61"/>
    </row>
    <row r="51" spans="2:10" ht="14.25">
      <c r="B51" s="99" t="s">
        <v>61</v>
      </c>
      <c r="C51" s="89" t="s">
        <v>62</v>
      </c>
      <c r="D51" s="31">
        <v>90.17</v>
      </c>
      <c r="E51" s="98">
        <f>E52*E53/1000</f>
        <v>97.119</v>
      </c>
      <c r="F51" s="97">
        <f>E51</f>
        <v>97.119</v>
      </c>
      <c r="G51" s="72"/>
      <c r="H51" s="98">
        <v>133.16</v>
      </c>
      <c r="I51" s="42">
        <v>147.7</v>
      </c>
      <c r="J51" s="61"/>
    </row>
    <row r="52" spans="2:10" ht="14.25">
      <c r="B52" s="99"/>
      <c r="C52" s="89" t="s">
        <v>63</v>
      </c>
      <c r="D52" s="31">
        <v>28.09</v>
      </c>
      <c r="E52" s="64">
        <v>29.43</v>
      </c>
      <c r="F52" s="65">
        <f>E52</f>
        <v>29.43</v>
      </c>
      <c r="G52" s="72"/>
      <c r="H52" s="66">
        <v>19.14</v>
      </c>
      <c r="I52" s="42">
        <v>68.1</v>
      </c>
      <c r="J52" s="61"/>
    </row>
    <row r="53" spans="2:10" ht="14.25">
      <c r="B53" s="78"/>
      <c r="C53" s="89" t="s">
        <v>64</v>
      </c>
      <c r="D53" s="31">
        <v>3210</v>
      </c>
      <c r="E53" s="124">
        <v>3300</v>
      </c>
      <c r="F53" s="65">
        <f>E53</f>
        <v>3300</v>
      </c>
      <c r="G53" s="72"/>
      <c r="H53" s="66">
        <v>3300</v>
      </c>
      <c r="I53" s="42">
        <v>102.8</v>
      </c>
      <c r="J53" s="61"/>
    </row>
    <row r="54" spans="2:10" ht="14.25">
      <c r="B54" s="78"/>
      <c r="C54" s="89" t="s">
        <v>65</v>
      </c>
      <c r="D54" s="31">
        <v>90.17</v>
      </c>
      <c r="E54" s="64">
        <f>E51</f>
        <v>97.119</v>
      </c>
      <c r="F54" s="65">
        <f>E54</f>
        <v>97.119</v>
      </c>
      <c r="G54" s="59"/>
      <c r="H54" s="66">
        <v>63.16</v>
      </c>
      <c r="I54" s="42">
        <v>70.1</v>
      </c>
      <c r="J54" s="61"/>
    </row>
    <row r="55" spans="2:10" ht="14.25">
      <c r="B55" s="125"/>
      <c r="C55" s="113" t="s">
        <v>66</v>
      </c>
      <c r="D55" s="49"/>
      <c r="E55" s="126">
        <v>70</v>
      </c>
      <c r="F55" s="127">
        <f>E55</f>
        <v>70</v>
      </c>
      <c r="G55" s="85"/>
      <c r="H55" s="128">
        <v>70</v>
      </c>
      <c r="I55" s="129"/>
      <c r="J55" s="61"/>
    </row>
    <row r="56" spans="2:10" ht="14.25">
      <c r="B56" s="55" t="s">
        <v>67</v>
      </c>
      <c r="C56" s="119" t="s">
        <v>68</v>
      </c>
      <c r="D56" s="44">
        <v>6069.52</v>
      </c>
      <c r="E56" s="68">
        <f>E61</f>
        <v>8140.956</v>
      </c>
      <c r="F56" s="58">
        <f>F63+F69+F72</f>
        <v>4212.522</v>
      </c>
      <c r="G56" s="130">
        <f>G66+G69+G72</f>
        <v>3928.433</v>
      </c>
      <c r="H56" s="70">
        <v>5976.09</v>
      </c>
      <c r="I56" s="36">
        <v>98.5</v>
      </c>
      <c r="J56" s="131"/>
    </row>
    <row r="57" spans="2:10" ht="14.25">
      <c r="B57" s="99"/>
      <c r="C57" s="89" t="s">
        <v>69</v>
      </c>
      <c r="D57" s="31">
        <v>55</v>
      </c>
      <c r="E57" s="132">
        <f>E64+E67+E70+E73</f>
        <v>51.125</v>
      </c>
      <c r="F57" s="65"/>
      <c r="G57" s="72"/>
      <c r="H57" s="74">
        <v>35.35</v>
      </c>
      <c r="I57" s="42">
        <v>64.3</v>
      </c>
      <c r="J57" s="61"/>
    </row>
    <row r="58" spans="2:10" ht="14.25">
      <c r="B58" s="99"/>
      <c r="C58" s="89" t="s">
        <v>70</v>
      </c>
      <c r="D58" s="31">
        <v>9196.24</v>
      </c>
      <c r="E58" s="124">
        <f>E56/E57/12*1000</f>
        <v>13269.691931540343</v>
      </c>
      <c r="F58" s="65"/>
      <c r="G58" s="72"/>
      <c r="H58" s="66">
        <f>H56/H57/12*1000</f>
        <v>14087.906647807637</v>
      </c>
      <c r="I58" s="42">
        <v>153.2</v>
      </c>
      <c r="J58" s="61"/>
    </row>
    <row r="59" spans="2:10" ht="14.25">
      <c r="B59" s="99"/>
      <c r="C59" s="89" t="s">
        <v>71</v>
      </c>
      <c r="D59" s="31">
        <v>12</v>
      </c>
      <c r="E59" s="124">
        <v>12</v>
      </c>
      <c r="F59" s="65"/>
      <c r="G59" s="72"/>
      <c r="H59" s="66">
        <v>12</v>
      </c>
      <c r="I59" s="42">
        <v>100</v>
      </c>
      <c r="J59" s="61"/>
    </row>
    <row r="60" spans="2:10" ht="14.25">
      <c r="B60" s="99"/>
      <c r="C60" s="89" t="s">
        <v>72</v>
      </c>
      <c r="D60" s="31">
        <v>34.4</v>
      </c>
      <c r="E60" s="124">
        <v>34.2</v>
      </c>
      <c r="F60" s="65"/>
      <c r="G60" s="72"/>
      <c r="H60" s="66">
        <v>34.2</v>
      </c>
      <c r="I60" s="42">
        <v>99.4</v>
      </c>
      <c r="J60" s="61"/>
    </row>
    <row r="61" spans="2:10" ht="14.25">
      <c r="B61" s="99"/>
      <c r="C61" s="133" t="s">
        <v>73</v>
      </c>
      <c r="D61" s="63">
        <v>6069.52</v>
      </c>
      <c r="E61" s="134">
        <f>E63+E66+E69+E72</f>
        <v>8140.956</v>
      </c>
      <c r="F61" s="67"/>
      <c r="G61" s="135"/>
      <c r="H61" s="134">
        <v>5976.09</v>
      </c>
      <c r="I61" s="42">
        <v>98.5</v>
      </c>
      <c r="J61" s="61"/>
    </row>
    <row r="62" spans="2:10" ht="14.25">
      <c r="B62" s="99"/>
      <c r="C62" s="133" t="s">
        <v>74</v>
      </c>
      <c r="D62" s="63"/>
      <c r="E62" s="74">
        <f>E64+E67+E70+E73</f>
        <v>51.125</v>
      </c>
      <c r="F62" s="67"/>
      <c r="G62" s="135"/>
      <c r="H62" s="74"/>
      <c r="I62" s="42"/>
      <c r="J62" s="61"/>
    </row>
    <row r="63" spans="2:10" ht="14.25">
      <c r="B63" s="78" t="s">
        <v>75</v>
      </c>
      <c r="C63" s="133" t="s">
        <v>76</v>
      </c>
      <c r="D63" s="63">
        <v>4092.48</v>
      </c>
      <c r="E63" s="74">
        <v>2578.428</v>
      </c>
      <c r="F63" s="67">
        <f>E63</f>
        <v>2578.428</v>
      </c>
      <c r="G63" s="135"/>
      <c r="H63" s="66">
        <v>1865.82</v>
      </c>
      <c r="I63" s="42">
        <v>45.6</v>
      </c>
      <c r="J63" s="61"/>
    </row>
    <row r="64" spans="2:10" ht="14.25">
      <c r="B64" s="99"/>
      <c r="C64" s="133" t="s">
        <v>74</v>
      </c>
      <c r="D64" s="63"/>
      <c r="E64" s="74">
        <v>21.375</v>
      </c>
      <c r="F64" s="67"/>
      <c r="G64" s="135"/>
      <c r="H64" s="136">
        <v>15.6</v>
      </c>
      <c r="I64" s="42"/>
      <c r="J64" s="61"/>
    </row>
    <row r="65" spans="2:10" ht="14.25">
      <c r="B65" s="99"/>
      <c r="C65" s="133" t="s">
        <v>77</v>
      </c>
      <c r="D65" s="63"/>
      <c r="E65" s="66">
        <f>E63/12/E64*1000</f>
        <v>10052.350877192983</v>
      </c>
      <c r="F65" s="67"/>
      <c r="G65" s="135"/>
      <c r="H65" s="66">
        <v>9967</v>
      </c>
      <c r="I65" s="42"/>
      <c r="J65" s="61"/>
    </row>
    <row r="66" spans="2:10" ht="14.25">
      <c r="B66" s="78" t="s">
        <v>78</v>
      </c>
      <c r="C66" s="133" t="s">
        <v>79</v>
      </c>
      <c r="D66" s="63">
        <v>288.23</v>
      </c>
      <c r="E66" s="74">
        <v>2294.339</v>
      </c>
      <c r="F66" s="67"/>
      <c r="G66" s="135">
        <f>E66</f>
        <v>2294.339</v>
      </c>
      <c r="H66" s="74">
        <v>1870.44</v>
      </c>
      <c r="I66" s="42">
        <v>648.9</v>
      </c>
      <c r="J66" s="61"/>
    </row>
    <row r="67" spans="2:10" ht="14.25">
      <c r="B67" s="99"/>
      <c r="C67" s="133" t="s">
        <v>74</v>
      </c>
      <c r="D67" s="63"/>
      <c r="E67" s="66">
        <v>11.25</v>
      </c>
      <c r="F67" s="67"/>
      <c r="G67" s="135"/>
      <c r="H67" s="66">
        <v>9.25</v>
      </c>
      <c r="I67" s="42"/>
      <c r="J67" s="61"/>
    </row>
    <row r="68" spans="2:10" ht="14.25">
      <c r="B68" s="99"/>
      <c r="C68" s="133" t="s">
        <v>77</v>
      </c>
      <c r="D68" s="63"/>
      <c r="E68" s="66">
        <f>E66/12/E67*1000</f>
        <v>16995.103703703706</v>
      </c>
      <c r="F68" s="67"/>
      <c r="G68" s="135"/>
      <c r="H68" s="66">
        <f>H66/12/H67*1000</f>
        <v>16850.81081081081</v>
      </c>
      <c r="I68" s="42"/>
      <c r="J68" s="61"/>
    </row>
    <row r="69" spans="2:10" ht="14.25">
      <c r="B69" s="78" t="s">
        <v>80</v>
      </c>
      <c r="C69" s="133" t="s">
        <v>81</v>
      </c>
      <c r="D69" s="63">
        <v>386.53</v>
      </c>
      <c r="E69" s="74">
        <v>825.308</v>
      </c>
      <c r="F69" s="67">
        <v>412.654</v>
      </c>
      <c r="G69" s="135">
        <v>412.654</v>
      </c>
      <c r="H69" s="74">
        <v>613.73</v>
      </c>
      <c r="I69" s="42">
        <v>158.8</v>
      </c>
      <c r="J69" s="61"/>
    </row>
    <row r="70" spans="2:10" ht="14.25">
      <c r="B70" s="99"/>
      <c r="C70" s="133" t="s">
        <v>74</v>
      </c>
      <c r="D70" s="63"/>
      <c r="E70" s="66">
        <v>4</v>
      </c>
      <c r="F70" s="67"/>
      <c r="G70" s="135"/>
      <c r="H70" s="66">
        <v>3</v>
      </c>
      <c r="I70" s="42"/>
      <c r="J70" s="61"/>
    </row>
    <row r="71" spans="2:10" ht="14.25">
      <c r="B71" s="99"/>
      <c r="C71" s="133" t="s">
        <v>77</v>
      </c>
      <c r="D71" s="63"/>
      <c r="E71" s="66">
        <f>E69/12/E70*1000</f>
        <v>17193.916666666668</v>
      </c>
      <c r="F71" s="67"/>
      <c r="G71" s="135"/>
      <c r="H71" s="66">
        <v>17047.93</v>
      </c>
      <c r="I71" s="42"/>
      <c r="J71" s="61"/>
    </row>
    <row r="72" spans="2:10" ht="14.25">
      <c r="B72" s="78" t="s">
        <v>82</v>
      </c>
      <c r="C72" s="133" t="s">
        <v>83</v>
      </c>
      <c r="D72" s="63">
        <v>1302.28</v>
      </c>
      <c r="E72" s="74">
        <v>2442.881</v>
      </c>
      <c r="F72" s="67">
        <v>1221.44</v>
      </c>
      <c r="G72" s="135">
        <v>1221.44</v>
      </c>
      <c r="H72" s="74">
        <v>1626.1</v>
      </c>
      <c r="I72" s="42">
        <v>124.9</v>
      </c>
      <c r="J72" s="61"/>
    </row>
    <row r="73" spans="2:10" ht="14.25">
      <c r="B73" s="99"/>
      <c r="C73" s="133" t="s">
        <v>74</v>
      </c>
      <c r="D73" s="63"/>
      <c r="E73" s="66">
        <v>14.5</v>
      </c>
      <c r="F73" s="67"/>
      <c r="G73" s="135"/>
      <c r="H73" s="66">
        <v>7.5</v>
      </c>
      <c r="I73" s="42"/>
      <c r="J73" s="61"/>
    </row>
    <row r="74" spans="2:10" ht="14.25">
      <c r="B74" s="112"/>
      <c r="C74" s="137" t="s">
        <v>77</v>
      </c>
      <c r="D74" s="138"/>
      <c r="E74" s="128">
        <f>E72/12/E73*1000</f>
        <v>14039.545977011492</v>
      </c>
      <c r="F74" s="129"/>
      <c r="G74" s="139"/>
      <c r="H74" s="128">
        <f>H72/12/H73*1000</f>
        <v>18067.777777777777</v>
      </c>
      <c r="I74" s="54"/>
      <c r="J74" s="61"/>
    </row>
    <row r="75" spans="2:10" ht="14.25">
      <c r="B75" s="55" t="s">
        <v>84</v>
      </c>
      <c r="C75" s="87" t="s">
        <v>85</v>
      </c>
      <c r="D75" s="88">
        <v>2087.91</v>
      </c>
      <c r="E75" s="68">
        <f>E76+E77+E78+E79</f>
        <v>2784.2069520000005</v>
      </c>
      <c r="F75" s="58">
        <f>F76+F78+F79</f>
        <v>1440.690044</v>
      </c>
      <c r="G75" s="69">
        <f>G77+G78+G79</f>
        <v>1343.516908</v>
      </c>
      <c r="H75" s="70">
        <f>H76+H77+H78+H79</f>
        <v>2043.8227800000004</v>
      </c>
      <c r="I75" s="36">
        <v>97.9</v>
      </c>
      <c r="J75" s="71"/>
    </row>
    <row r="76" spans="2:10" ht="14.25">
      <c r="B76" s="78" t="s">
        <v>86</v>
      </c>
      <c r="C76" s="140" t="s">
        <v>87</v>
      </c>
      <c r="D76" s="141">
        <v>1407.81</v>
      </c>
      <c r="E76" s="64">
        <f>E63*E60/100</f>
        <v>881.8223760000001</v>
      </c>
      <c r="F76" s="65">
        <f>E76</f>
        <v>881.8223760000001</v>
      </c>
      <c r="G76" s="72"/>
      <c r="H76" s="66">
        <f>H63*H60/100</f>
        <v>638.11044</v>
      </c>
      <c r="I76" s="42">
        <f>H76</f>
        <v>638.11044</v>
      </c>
      <c r="J76" s="61"/>
    </row>
    <row r="77" spans="2:10" ht="14.25">
      <c r="B77" s="78" t="s">
        <v>88</v>
      </c>
      <c r="C77" s="140" t="s">
        <v>89</v>
      </c>
      <c r="D77" s="141">
        <v>99.15</v>
      </c>
      <c r="E77" s="64">
        <f>E66*E60/100</f>
        <v>784.663938</v>
      </c>
      <c r="F77" s="65"/>
      <c r="G77" s="72">
        <f>E77</f>
        <v>784.663938</v>
      </c>
      <c r="H77" s="66">
        <f>H66*H60/100</f>
        <v>639.6904800000001</v>
      </c>
      <c r="I77" s="42">
        <v>645.2</v>
      </c>
      <c r="J77" s="61"/>
    </row>
    <row r="78" spans="2:10" ht="14.25">
      <c r="B78" s="78" t="s">
        <v>90</v>
      </c>
      <c r="C78" s="140" t="s">
        <v>91</v>
      </c>
      <c r="D78" s="141">
        <v>132.97</v>
      </c>
      <c r="E78" s="64">
        <f>E69*E60/100</f>
        <v>282.255336</v>
      </c>
      <c r="F78" s="65">
        <f>E78/2</f>
        <v>141.127668</v>
      </c>
      <c r="G78" s="72">
        <f>E78/2</f>
        <v>141.127668</v>
      </c>
      <c r="H78" s="66">
        <f>H69*H60/100</f>
        <v>209.89566000000002</v>
      </c>
      <c r="I78" s="42">
        <v>157.9</v>
      </c>
      <c r="J78" s="61"/>
    </row>
    <row r="79" spans="1:10" ht="14.25">
      <c r="A79" s="142"/>
      <c r="B79" s="143" t="s">
        <v>92</v>
      </c>
      <c r="C79" s="144" t="s">
        <v>93</v>
      </c>
      <c r="D79" s="145">
        <v>447.98</v>
      </c>
      <c r="E79" s="146">
        <f>E72/100*E60</f>
        <v>835.4653020000001</v>
      </c>
      <c r="F79" s="84">
        <v>417.74</v>
      </c>
      <c r="G79" s="147">
        <f>E79-F79</f>
        <v>417.72530200000006</v>
      </c>
      <c r="H79" s="128">
        <f>H72/100*H60</f>
        <v>556.1262</v>
      </c>
      <c r="I79" s="54">
        <v>124.1</v>
      </c>
      <c r="J79" s="61"/>
    </row>
    <row r="80" spans="2:10" ht="14.25">
      <c r="B80" s="55" t="s">
        <v>94</v>
      </c>
      <c r="C80" s="148" t="s">
        <v>95</v>
      </c>
      <c r="D80" s="149">
        <v>2887.54</v>
      </c>
      <c r="E80" s="150">
        <f>E81+E82+E85</f>
        <v>2897.808</v>
      </c>
      <c r="F80" s="58">
        <f>F81+F84+F85</f>
        <v>1171.78</v>
      </c>
      <c r="G80" s="151">
        <f>G83+G84</f>
        <v>1726.028</v>
      </c>
      <c r="H80" s="152">
        <v>1066.5</v>
      </c>
      <c r="I80" s="36">
        <v>36.9</v>
      </c>
      <c r="J80" s="153"/>
    </row>
    <row r="81" spans="2:10" ht="14.25">
      <c r="B81" s="78" t="s">
        <v>96</v>
      </c>
      <c r="C81" s="89" t="s">
        <v>97</v>
      </c>
      <c r="D81" s="31">
        <v>147.65</v>
      </c>
      <c r="E81" s="124">
        <v>56.4</v>
      </c>
      <c r="F81" s="65">
        <f>E81</f>
        <v>56.4</v>
      </c>
      <c r="G81" s="72"/>
      <c r="H81" s="66">
        <v>56.4</v>
      </c>
      <c r="I81" s="42">
        <f>H81</f>
        <v>56.4</v>
      </c>
      <c r="J81" s="61"/>
    </row>
    <row r="82" spans="2:10" ht="14.25">
      <c r="B82" s="78" t="s">
        <v>98</v>
      </c>
      <c r="C82" s="89" t="s">
        <v>99</v>
      </c>
      <c r="D82" s="31">
        <v>2333.28</v>
      </c>
      <c r="E82" s="124">
        <f>E83+E84</f>
        <v>1975.998</v>
      </c>
      <c r="F82" s="38"/>
      <c r="G82" s="39"/>
      <c r="H82" s="66">
        <v>934.64</v>
      </c>
      <c r="I82" s="42">
        <v>40.1</v>
      </c>
      <c r="J82" s="41"/>
    </row>
    <row r="83" spans="2:10" ht="14.25">
      <c r="B83" s="78"/>
      <c r="C83" s="133" t="s">
        <v>100</v>
      </c>
      <c r="D83" s="63">
        <v>1533.88</v>
      </c>
      <c r="E83" s="124">
        <v>1062.256</v>
      </c>
      <c r="F83" s="97"/>
      <c r="G83" s="154">
        <f>E83</f>
        <v>1062.256</v>
      </c>
      <c r="H83" s="66">
        <v>673.64</v>
      </c>
      <c r="I83" s="42">
        <v>43.9</v>
      </c>
      <c r="J83" s="155"/>
    </row>
    <row r="84" spans="2:10" ht="14.25">
      <c r="B84" s="78"/>
      <c r="C84" s="133" t="s">
        <v>101</v>
      </c>
      <c r="D84" s="63">
        <v>799.4</v>
      </c>
      <c r="E84" s="124">
        <v>913.742</v>
      </c>
      <c r="F84" s="97">
        <v>249.97</v>
      </c>
      <c r="G84" s="154">
        <f>E84-F84</f>
        <v>663.7719999999999</v>
      </c>
      <c r="H84" s="66">
        <v>261</v>
      </c>
      <c r="I84" s="42">
        <v>32.6</v>
      </c>
      <c r="J84" s="155"/>
    </row>
    <row r="85" spans="2:10" ht="14.25">
      <c r="B85" s="82" t="s">
        <v>102</v>
      </c>
      <c r="C85" s="156" t="s">
        <v>103</v>
      </c>
      <c r="D85" s="157">
        <v>406.61</v>
      </c>
      <c r="E85" s="126">
        <v>865.41</v>
      </c>
      <c r="F85" s="84">
        <f>E85</f>
        <v>865.41</v>
      </c>
      <c r="G85" s="147"/>
      <c r="H85" s="128">
        <v>75.46</v>
      </c>
      <c r="I85" s="54">
        <v>18.6</v>
      </c>
      <c r="J85" s="61"/>
    </row>
    <row r="86" spans="2:10" ht="14.25">
      <c r="B86" s="55" t="s">
        <v>104</v>
      </c>
      <c r="C86" s="119" t="s">
        <v>105</v>
      </c>
      <c r="D86" s="44">
        <v>3377.26</v>
      </c>
      <c r="E86" s="68">
        <f>E87+E90+E91+E92+E99</f>
        <v>3115.61</v>
      </c>
      <c r="F86" s="58">
        <f>F87+F90+F91+F93+F94+F96+F98+F100</f>
        <v>1869.0800000000004</v>
      </c>
      <c r="G86" s="69">
        <f>G87+G90+G91+G93</f>
        <v>1246.53</v>
      </c>
      <c r="H86" s="70">
        <v>1763.72</v>
      </c>
      <c r="I86" s="36">
        <v>52.2</v>
      </c>
      <c r="J86" s="71"/>
    </row>
    <row r="87" spans="2:10" ht="14.25">
      <c r="B87" s="158" t="s">
        <v>106</v>
      </c>
      <c r="C87" s="89" t="s">
        <v>107</v>
      </c>
      <c r="D87" s="31">
        <v>211.72</v>
      </c>
      <c r="E87" s="96">
        <v>445.44</v>
      </c>
      <c r="F87" s="65">
        <v>222.72</v>
      </c>
      <c r="G87" s="72">
        <f>E87-F87</f>
        <v>222.72</v>
      </c>
      <c r="H87" s="98">
        <v>125.2</v>
      </c>
      <c r="I87" s="42">
        <v>59.1</v>
      </c>
      <c r="J87" s="61"/>
    </row>
    <row r="88" spans="2:10" ht="14.25">
      <c r="B88" s="158"/>
      <c r="C88" s="89" t="s">
        <v>108</v>
      </c>
      <c r="D88" s="31"/>
      <c r="E88" s="96"/>
      <c r="F88" s="65"/>
      <c r="G88" s="72"/>
      <c r="H88" s="98">
        <v>61.45</v>
      </c>
      <c r="I88" s="42"/>
      <c r="J88" s="61"/>
    </row>
    <row r="89" spans="2:10" ht="14.25">
      <c r="B89" s="158"/>
      <c r="C89" s="89" t="s">
        <v>109</v>
      </c>
      <c r="D89" s="31"/>
      <c r="E89" s="96"/>
      <c r="F89" s="65"/>
      <c r="G89" s="72"/>
      <c r="H89" s="98">
        <v>63.75</v>
      </c>
      <c r="I89" s="42"/>
      <c r="J89" s="61"/>
    </row>
    <row r="90" spans="2:10" ht="14.25">
      <c r="B90" s="158" t="s">
        <v>110</v>
      </c>
      <c r="C90" s="89" t="s">
        <v>111</v>
      </c>
      <c r="D90" s="31">
        <v>1749.1</v>
      </c>
      <c r="E90" s="96">
        <v>1450.18</v>
      </c>
      <c r="F90" s="65">
        <v>725.09</v>
      </c>
      <c r="G90" s="72">
        <v>725.09</v>
      </c>
      <c r="H90" s="98">
        <v>436.96</v>
      </c>
      <c r="I90" s="42">
        <v>25</v>
      </c>
      <c r="J90" s="61"/>
    </row>
    <row r="91" spans="2:10" ht="14.25">
      <c r="B91" s="158" t="s">
        <v>112</v>
      </c>
      <c r="C91" s="89" t="s">
        <v>113</v>
      </c>
      <c r="D91" s="31">
        <v>1079.5</v>
      </c>
      <c r="E91" s="96">
        <v>1075.72</v>
      </c>
      <c r="F91" s="97">
        <v>813.24</v>
      </c>
      <c r="G91" s="59">
        <f>E91-F91</f>
        <v>262.48</v>
      </c>
      <c r="H91" s="98">
        <v>1075.72</v>
      </c>
      <c r="I91" s="42">
        <v>99.6</v>
      </c>
      <c r="J91" s="61"/>
    </row>
    <row r="92" spans="2:10" ht="14.25">
      <c r="B92" s="158" t="s">
        <v>114</v>
      </c>
      <c r="C92" s="89" t="s">
        <v>115</v>
      </c>
      <c r="D92" s="31">
        <v>335.26</v>
      </c>
      <c r="E92" s="96">
        <f>E93+E94+E96+E98</f>
        <v>144.27</v>
      </c>
      <c r="F92" s="65"/>
      <c r="G92" s="72"/>
      <c r="H92" s="98">
        <v>125.84</v>
      </c>
      <c r="I92" s="42">
        <v>37.53</v>
      </c>
      <c r="J92" s="61"/>
    </row>
    <row r="93" spans="2:10" ht="14.25">
      <c r="B93" s="158"/>
      <c r="C93" s="89" t="s">
        <v>116</v>
      </c>
      <c r="D93" s="31">
        <v>121.22</v>
      </c>
      <c r="E93" s="64">
        <v>72.48</v>
      </c>
      <c r="F93" s="65">
        <v>36.24</v>
      </c>
      <c r="G93" s="72">
        <v>36.24</v>
      </c>
      <c r="H93" s="66">
        <v>72.48</v>
      </c>
      <c r="I93" s="42">
        <v>59.8</v>
      </c>
      <c r="J93" s="61"/>
    </row>
    <row r="94" spans="2:10" ht="14.25">
      <c r="B94" s="159"/>
      <c r="C94" s="89" t="s">
        <v>117</v>
      </c>
      <c r="D94" s="31">
        <v>6.42</v>
      </c>
      <c r="E94" s="64">
        <v>3.4</v>
      </c>
      <c r="F94" s="65">
        <f>E94</f>
        <v>3.4</v>
      </c>
      <c r="G94" s="72"/>
      <c r="H94" s="66">
        <v>3.4</v>
      </c>
      <c r="I94" s="42">
        <f>H94</f>
        <v>3.4</v>
      </c>
      <c r="J94" s="61"/>
    </row>
    <row r="95" spans="2:10" ht="14.25">
      <c r="B95" s="159"/>
      <c r="C95" s="89" t="s">
        <v>118</v>
      </c>
      <c r="D95" s="31"/>
      <c r="E95" s="64"/>
      <c r="F95" s="65"/>
      <c r="G95" s="72"/>
      <c r="H95" s="66">
        <v>6</v>
      </c>
      <c r="I95" s="42"/>
      <c r="J95" s="61"/>
    </row>
    <row r="96" spans="2:10" ht="14.25">
      <c r="B96" s="159"/>
      <c r="C96" s="89" t="s">
        <v>119</v>
      </c>
      <c r="D96" s="31"/>
      <c r="E96" s="64">
        <v>15</v>
      </c>
      <c r="F96" s="65">
        <v>15</v>
      </c>
      <c r="G96" s="72"/>
      <c r="H96" s="66"/>
      <c r="I96" s="42"/>
      <c r="J96" s="61"/>
    </row>
    <row r="97" spans="2:10" ht="14.25">
      <c r="B97" s="159"/>
      <c r="C97" s="89" t="s">
        <v>120</v>
      </c>
      <c r="D97" s="31">
        <v>207.62</v>
      </c>
      <c r="E97" s="64"/>
      <c r="F97" s="65"/>
      <c r="G97" s="72"/>
      <c r="H97" s="66"/>
      <c r="I97" s="42"/>
      <c r="J97" s="61"/>
    </row>
    <row r="98" spans="2:10" ht="14.25">
      <c r="B98" s="158"/>
      <c r="C98" s="89" t="s">
        <v>121</v>
      </c>
      <c r="D98" s="31"/>
      <c r="E98" s="64">
        <v>53.39</v>
      </c>
      <c r="F98" s="65">
        <f>E98</f>
        <v>53.39</v>
      </c>
      <c r="G98" s="72"/>
      <c r="H98" s="66">
        <v>47.36</v>
      </c>
      <c r="I98" s="42"/>
      <c r="J98" s="61"/>
    </row>
    <row r="99" spans="2:10" ht="14.25">
      <c r="B99" s="78" t="s">
        <v>122</v>
      </c>
      <c r="C99" s="89" t="s">
        <v>123</v>
      </c>
      <c r="D99" s="31">
        <v>1.68</v>
      </c>
      <c r="E99" s="64">
        <f>E100</f>
        <v>0</v>
      </c>
      <c r="F99" s="65">
        <f>E99</f>
        <v>0</v>
      </c>
      <c r="G99" s="72"/>
      <c r="H99" s="66">
        <f>H100</f>
        <v>0</v>
      </c>
      <c r="I99" s="42">
        <f>H99</f>
        <v>0</v>
      </c>
      <c r="J99" s="61"/>
    </row>
    <row r="100" spans="2:10" ht="14.25">
      <c r="B100" s="160"/>
      <c r="C100" s="113" t="s">
        <v>124</v>
      </c>
      <c r="D100" s="49">
        <v>1.68</v>
      </c>
      <c r="E100" s="126"/>
      <c r="F100" s="127">
        <f>E100</f>
        <v>0</v>
      </c>
      <c r="G100" s="161"/>
      <c r="H100" s="128"/>
      <c r="I100" s="54">
        <f>H100</f>
        <v>0</v>
      </c>
      <c r="J100" s="155"/>
    </row>
    <row r="101" spans="2:10" ht="14.25">
      <c r="B101" s="162" t="s">
        <v>125</v>
      </c>
      <c r="C101" s="119" t="s">
        <v>126</v>
      </c>
      <c r="D101" s="44"/>
      <c r="E101" s="68">
        <f>E102+E103</f>
        <v>0</v>
      </c>
      <c r="F101" s="65">
        <f>F102</f>
        <v>0</v>
      </c>
      <c r="G101" s="163"/>
      <c r="H101" s="70">
        <f>H102+H103</f>
        <v>0</v>
      </c>
      <c r="I101" s="67">
        <f>I102</f>
        <v>0</v>
      </c>
      <c r="J101" s="164"/>
    </row>
    <row r="102" spans="2:10" ht="12.75" hidden="1">
      <c r="B102" s="78" t="s">
        <v>127</v>
      </c>
      <c r="C102" s="89" t="s">
        <v>128</v>
      </c>
      <c r="D102" s="31"/>
      <c r="E102" s="64"/>
      <c r="F102" s="65"/>
      <c r="G102" s="163"/>
      <c r="H102" s="66"/>
      <c r="I102" s="67"/>
      <c r="J102" s="164"/>
    </row>
    <row r="103" spans="2:10" ht="12.75" hidden="1">
      <c r="B103" s="82" t="s">
        <v>129</v>
      </c>
      <c r="C103" s="113" t="s">
        <v>130</v>
      </c>
      <c r="D103" s="49"/>
      <c r="E103" s="146"/>
      <c r="F103" s="84"/>
      <c r="G103" s="147"/>
      <c r="H103" s="128"/>
      <c r="I103" s="129"/>
      <c r="J103" s="61"/>
    </row>
    <row r="104" spans="2:10" ht="14.25">
      <c r="B104" s="162" t="s">
        <v>131</v>
      </c>
      <c r="C104" s="165" t="s">
        <v>132</v>
      </c>
      <c r="D104" s="166"/>
      <c r="E104" s="68"/>
      <c r="F104" s="58"/>
      <c r="G104" s="69"/>
      <c r="H104" s="70"/>
      <c r="I104" s="167"/>
      <c r="J104" s="71"/>
    </row>
    <row r="105" spans="2:10" ht="14.25">
      <c r="B105" s="162" t="s">
        <v>133</v>
      </c>
      <c r="C105" s="119" t="s">
        <v>134</v>
      </c>
      <c r="D105" s="44">
        <v>52572.26</v>
      </c>
      <c r="E105" s="68">
        <f>E19+E30+E42+E56+E75+E80+E86+E101</f>
        <v>47336.14701413351</v>
      </c>
      <c r="F105" s="168">
        <f>F19+F30+F42+F56+F75+F80+F86+F101</f>
        <v>39091.63810613351</v>
      </c>
      <c r="G105" s="169">
        <f>G19+G30+G42+G56+G75+G80+G86+G101</f>
        <v>8244.507908000001</v>
      </c>
      <c r="H105" s="70">
        <v>40483.67</v>
      </c>
      <c r="I105" s="170">
        <v>77</v>
      </c>
      <c r="J105" s="153"/>
    </row>
    <row r="106" spans="2:10" ht="14.25">
      <c r="B106" s="162"/>
      <c r="C106" s="89" t="s">
        <v>135</v>
      </c>
      <c r="D106" s="31">
        <v>1222.63</v>
      </c>
      <c r="E106" s="64">
        <f>E105/E17*1000</f>
        <v>1609.9213446261526</v>
      </c>
      <c r="F106" s="65"/>
      <c r="G106" s="72"/>
      <c r="H106" s="66">
        <f>H105/H17*1000</f>
        <v>1376.8658531151993</v>
      </c>
      <c r="I106" s="42">
        <v>112.6</v>
      </c>
      <c r="J106" s="61"/>
    </row>
    <row r="107" spans="2:10" ht="14.25">
      <c r="B107" s="171"/>
      <c r="C107" s="113" t="s">
        <v>136</v>
      </c>
      <c r="D107" s="49">
        <v>57.87</v>
      </c>
      <c r="E107" s="146">
        <f>E19/E105*100</f>
        <v>46.834288126395634</v>
      </c>
      <c r="F107" s="84"/>
      <c r="G107" s="147"/>
      <c r="H107" s="128">
        <f>H19/H105*100</f>
        <v>58.60404948464406</v>
      </c>
      <c r="I107" s="54">
        <v>101.3</v>
      </c>
      <c r="J107" s="61"/>
    </row>
    <row r="108" spans="2:10" ht="14.25">
      <c r="B108" s="55" t="s">
        <v>137</v>
      </c>
      <c r="C108" s="119" t="s">
        <v>138</v>
      </c>
      <c r="D108" s="44">
        <v>980.62</v>
      </c>
      <c r="E108" s="68">
        <f>E109+E110+E111+E112+E114</f>
        <v>826.3564701413351</v>
      </c>
      <c r="F108" s="58">
        <f>F109+F111+F112+F114</f>
        <v>717.2643318200261</v>
      </c>
      <c r="G108" s="69">
        <f>G111+G112+G114</f>
        <v>109.09212508921246</v>
      </c>
      <c r="H108" s="70">
        <v>490.84</v>
      </c>
      <c r="I108" s="36">
        <v>50.1</v>
      </c>
      <c r="J108" s="71"/>
    </row>
    <row r="109" spans="2:10" ht="14.25">
      <c r="B109" s="55"/>
      <c r="C109" s="89" t="s">
        <v>139</v>
      </c>
      <c r="D109" s="31"/>
      <c r="E109" s="64">
        <v>200</v>
      </c>
      <c r="F109" s="65">
        <f>E109</f>
        <v>200</v>
      </c>
      <c r="G109" s="72"/>
      <c r="H109" s="66">
        <v>0</v>
      </c>
      <c r="I109" s="42">
        <f>H109</f>
        <v>0</v>
      </c>
      <c r="J109" s="61"/>
    </row>
    <row r="110" spans="2:10" ht="14.25">
      <c r="B110" s="55"/>
      <c r="C110" s="89" t="s">
        <v>140</v>
      </c>
      <c r="D110" s="31">
        <v>450.4</v>
      </c>
      <c r="E110" s="64"/>
      <c r="F110" s="65"/>
      <c r="G110" s="72"/>
      <c r="H110" s="66"/>
      <c r="I110" s="42"/>
      <c r="J110" s="61"/>
    </row>
    <row r="111" spans="2:10" ht="14.25">
      <c r="B111" s="55"/>
      <c r="C111" s="89" t="s">
        <v>141</v>
      </c>
      <c r="D111" s="31"/>
      <c r="E111" s="64">
        <v>86</v>
      </c>
      <c r="F111" s="65">
        <f>E111/E105*F105</f>
        <v>71.02143053856285</v>
      </c>
      <c r="G111" s="72">
        <f>E111/E105*G105</f>
        <v>14.978567644643752</v>
      </c>
      <c r="H111" s="66">
        <v>86</v>
      </c>
      <c r="I111" s="42"/>
      <c r="J111" s="61"/>
    </row>
    <row r="112" spans="2:10" ht="14.25">
      <c r="B112" s="55"/>
      <c r="C112" s="89" t="s">
        <v>142</v>
      </c>
      <c r="D112" s="31"/>
      <c r="E112" s="64">
        <v>63.5</v>
      </c>
      <c r="F112" s="65">
        <f>E112/E105*F105</f>
        <v>52.440242316264424</v>
      </c>
      <c r="G112" s="72">
        <f>E112/E105*G105</f>
        <v>11.059756342266025</v>
      </c>
      <c r="H112" s="66"/>
      <c r="I112" s="42"/>
      <c r="J112" s="61"/>
    </row>
    <row r="113" spans="2:10" ht="14.25">
      <c r="B113" s="55"/>
      <c r="C113" s="89" t="s">
        <v>143</v>
      </c>
      <c r="D113" s="31"/>
      <c r="E113" s="64"/>
      <c r="F113" s="65"/>
      <c r="G113" s="72"/>
      <c r="H113" s="66"/>
      <c r="I113" s="67"/>
      <c r="J113" s="61"/>
    </row>
    <row r="114" spans="2:10" ht="14.25">
      <c r="B114" s="55"/>
      <c r="C114" s="89" t="s">
        <v>144</v>
      </c>
      <c r="D114" s="31">
        <v>530.23</v>
      </c>
      <c r="E114" s="64">
        <f>E115+E116+E117</f>
        <v>476.8564701413351</v>
      </c>
      <c r="F114" s="65">
        <f>E114/E105*F105</f>
        <v>393.8026589651988</v>
      </c>
      <c r="G114" s="72">
        <f>E114/E105*G105</f>
        <v>83.05380110230269</v>
      </c>
      <c r="H114" s="66">
        <v>404.84</v>
      </c>
      <c r="I114" s="67">
        <v>76.4</v>
      </c>
      <c r="J114" s="61"/>
    </row>
    <row r="115" spans="2:10" ht="14.25">
      <c r="B115" s="55"/>
      <c r="C115" s="89" t="s">
        <v>145</v>
      </c>
      <c r="D115" s="31"/>
      <c r="E115" s="64"/>
      <c r="F115" s="65"/>
      <c r="G115" s="72"/>
      <c r="H115" s="66"/>
      <c r="I115" s="67"/>
      <c r="J115" s="61"/>
    </row>
    <row r="116" spans="2:10" ht="14.25">
      <c r="B116" s="55"/>
      <c r="C116" s="89" t="s">
        <v>146</v>
      </c>
      <c r="D116" s="172">
        <v>530.23</v>
      </c>
      <c r="E116" s="64">
        <f>(E105+349.5)*0.01</f>
        <v>476.8564701413351</v>
      </c>
      <c r="F116" s="65">
        <f>E116/E105*F105</f>
        <v>393.8026589651988</v>
      </c>
      <c r="G116" s="72">
        <f>E116/E105*G105</f>
        <v>83.05380110230269</v>
      </c>
      <c r="H116" s="66">
        <f>H114</f>
        <v>404.84</v>
      </c>
      <c r="I116" s="67">
        <v>76.4</v>
      </c>
      <c r="J116" s="61"/>
    </row>
    <row r="117" spans="2:10" ht="14.25">
      <c r="B117" s="171"/>
      <c r="C117" s="113" t="s">
        <v>147</v>
      </c>
      <c r="D117" s="49"/>
      <c r="E117" s="146"/>
      <c r="F117" s="84"/>
      <c r="G117" s="147"/>
      <c r="H117" s="128"/>
      <c r="I117" s="129"/>
      <c r="J117" s="61"/>
    </row>
    <row r="118" spans="2:10" ht="14.25">
      <c r="B118" s="55" t="s">
        <v>148</v>
      </c>
      <c r="C118" s="119" t="s">
        <v>149</v>
      </c>
      <c r="D118" s="44">
        <v>53552.88</v>
      </c>
      <c r="E118" s="68">
        <f>E105+E108</f>
        <v>48162.50348427484</v>
      </c>
      <c r="F118" s="58">
        <f>F105+F108</f>
        <v>39808.90243795354</v>
      </c>
      <c r="G118" s="151">
        <f>G105+G108</f>
        <v>8353.600033089213</v>
      </c>
      <c r="H118" s="70">
        <f>H105+H108</f>
        <v>40974.509999999995</v>
      </c>
      <c r="I118" s="36">
        <v>76.5</v>
      </c>
      <c r="J118" s="153"/>
    </row>
    <row r="119" spans="2:10" ht="14.25">
      <c r="B119" s="55" t="s">
        <v>150</v>
      </c>
      <c r="C119" s="119" t="s">
        <v>151</v>
      </c>
      <c r="D119" s="44">
        <v>1245.44</v>
      </c>
      <c r="E119" s="68">
        <f>E118/E17*1000</f>
        <v>1638.0260595948896</v>
      </c>
      <c r="F119" s="58">
        <f>F118/F17*1000</f>
        <v>1173.483195423989</v>
      </c>
      <c r="G119" s="173"/>
      <c r="H119" s="70">
        <f>H118/H17*1000</f>
        <v>1393.559518371908</v>
      </c>
      <c r="I119" s="36">
        <v>111.9</v>
      </c>
      <c r="J119" s="174"/>
    </row>
    <row r="120" spans="2:10" ht="14.25">
      <c r="B120" s="99"/>
      <c r="C120" s="89" t="s">
        <v>152</v>
      </c>
      <c r="D120" s="31">
        <v>1.87</v>
      </c>
      <c r="E120" s="124">
        <f>E108/E118*100</f>
        <v>1.7157672678106157</v>
      </c>
      <c r="F120" s="97"/>
      <c r="G120" s="59"/>
      <c r="H120" s="66"/>
      <c r="I120" s="42"/>
      <c r="J120" s="61"/>
    </row>
    <row r="121" spans="2:10" ht="14.25">
      <c r="B121" s="175"/>
      <c r="C121" s="176" t="s">
        <v>153</v>
      </c>
      <c r="D121" s="177">
        <v>116.55</v>
      </c>
      <c r="E121" s="178">
        <f>E119/1245.44*1</f>
        <v>1.3152187657333068</v>
      </c>
      <c r="F121" s="179"/>
      <c r="G121" s="180"/>
      <c r="H121" s="181">
        <v>111.9</v>
      </c>
      <c r="I121" s="182"/>
      <c r="J121" s="61"/>
    </row>
    <row r="122" spans="7:8" ht="14.25">
      <c r="G122" s="142"/>
      <c r="H122" s="142"/>
    </row>
    <row r="124" spans="2:12" ht="14.25">
      <c r="B124" s="183" t="s">
        <v>154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</row>
    <row r="125" spans="2:12" ht="14.25"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</row>
    <row r="126" spans="2:10" ht="14.25">
      <c r="B126" s="142"/>
      <c r="C126" s="142"/>
      <c r="D126" s="184"/>
      <c r="E126" s="184"/>
      <c r="F126" s="185"/>
      <c r="G126" s="185"/>
      <c r="H126" s="185"/>
      <c r="J126" s="186"/>
    </row>
    <row r="127" spans="2:10" ht="14.25">
      <c r="B127" s="142"/>
      <c r="C127" s="142"/>
      <c r="D127" s="184"/>
      <c r="E127" s="184"/>
      <c r="F127" s="185"/>
      <c r="G127" s="185"/>
      <c r="H127" s="185"/>
      <c r="J127" s="186"/>
    </row>
    <row r="128" spans="2:10" ht="14.25">
      <c r="B128" s="187" t="s">
        <v>155</v>
      </c>
      <c r="C128" s="187"/>
      <c r="D128" s="188" t="s">
        <v>156</v>
      </c>
      <c r="E128" s="189" t="s">
        <v>157</v>
      </c>
      <c r="F128" s="189"/>
      <c r="G128" s="189"/>
      <c r="H128" s="189"/>
      <c r="J128" s="186"/>
    </row>
    <row r="129" spans="2:10" ht="14.25">
      <c r="B129" s="187" t="s">
        <v>158</v>
      </c>
      <c r="C129" s="187"/>
      <c r="D129" s="190">
        <v>1245.44</v>
      </c>
      <c r="E129" s="188">
        <v>100</v>
      </c>
      <c r="F129" s="185"/>
      <c r="G129" s="185"/>
      <c r="H129" s="185"/>
      <c r="J129" s="186"/>
    </row>
    <row r="130" spans="2:10" ht="14.25">
      <c r="B130" s="187" t="s">
        <v>159</v>
      </c>
      <c r="C130" s="187"/>
      <c r="D130" s="190">
        <v>1320.16</v>
      </c>
      <c r="E130" s="188">
        <v>106</v>
      </c>
      <c r="F130" s="185"/>
      <c r="G130" s="185"/>
      <c r="H130" s="185"/>
      <c r="J130" s="186"/>
    </row>
    <row r="131" spans="2:10" ht="14.25">
      <c r="B131" s="187" t="s">
        <v>160</v>
      </c>
      <c r="C131" s="187"/>
      <c r="D131" s="190">
        <v>1393.56</v>
      </c>
      <c r="E131" s="188">
        <v>105.6</v>
      </c>
      <c r="F131" s="185"/>
      <c r="G131" s="185"/>
      <c r="H131" s="185"/>
      <c r="J131" s="186"/>
    </row>
    <row r="133" spans="3:4" ht="14.25">
      <c r="C133" s="142" t="s">
        <v>161</v>
      </c>
      <c r="D133" s="142"/>
    </row>
    <row r="134" spans="3:4" ht="14.25">
      <c r="C134" s="142"/>
      <c r="D134" s="142"/>
    </row>
    <row r="135" spans="3:4" ht="14.25">
      <c r="C135" s="142" t="s">
        <v>162</v>
      </c>
      <c r="D135" s="142"/>
    </row>
  </sheetData>
  <sheetProtection selectLockedCells="1" selectUnlockedCells="1"/>
  <mergeCells count="14">
    <mergeCell ref="B5:B8"/>
    <mergeCell ref="C5:C8"/>
    <mergeCell ref="D5:D8"/>
    <mergeCell ref="E5:G6"/>
    <mergeCell ref="H5:I5"/>
    <mergeCell ref="H6:H8"/>
    <mergeCell ref="I6:I8"/>
    <mergeCell ref="E8:G8"/>
    <mergeCell ref="B124:L125"/>
    <mergeCell ref="B128:C128"/>
    <mergeCell ref="E128:H128"/>
    <mergeCell ref="B129:C129"/>
    <mergeCell ref="B130:C130"/>
    <mergeCell ref="B131:C13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2011-11-09T13:11:44Z</cp:lastPrinted>
  <dcterms:modified xsi:type="dcterms:W3CDTF">2012-01-25T10:52:48Z</dcterms:modified>
  <cp:category/>
  <cp:version/>
  <cp:contentType/>
  <cp:contentStatus/>
  <cp:revision>29</cp:revision>
</cp:coreProperties>
</file>