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91" windowWidth="15480" windowHeight="8280" activeTab="0"/>
  </bookViews>
  <sheets>
    <sheet name="Справка" sheetId="1" r:id="rId1"/>
  </sheets>
  <definedNames>
    <definedName name="_xlnm.Print_Area" localSheetId="0">'Справка'!$A$1:$AB$38</definedName>
  </definedNames>
  <calcPr fullCalcOnLoad="1"/>
</workbook>
</file>

<file path=xl/sharedStrings.xml><?xml version="1.0" encoding="utf-8"?>
<sst xmlns="http://schemas.openxmlformats.org/spreadsheetml/2006/main" count="86" uniqueCount="50">
  <si>
    <t>№№</t>
  </si>
  <si>
    <t xml:space="preserve">   Вид деятельности</t>
  </si>
  <si>
    <t xml:space="preserve">О Б Ъ Е М </t>
  </si>
  <si>
    <t xml:space="preserve">Д О Х О Д Ы </t>
  </si>
  <si>
    <t>Р А С Х О Д Ы</t>
  </si>
  <si>
    <t>СЕБЕСТОИМОСТЬ</t>
  </si>
  <si>
    <t xml:space="preserve">  РЕЗУЛЬТАТ</t>
  </si>
  <si>
    <t>Теплоэнергия</t>
  </si>
  <si>
    <t>б. население отопление</t>
  </si>
  <si>
    <t xml:space="preserve">в. абоненты    </t>
  </si>
  <si>
    <t xml:space="preserve">       абоненты (соц.сфера )г/в</t>
  </si>
  <si>
    <t xml:space="preserve">       абоненты (соц.сфера ) от</t>
  </si>
  <si>
    <t xml:space="preserve">       разогрев мазута</t>
  </si>
  <si>
    <t xml:space="preserve">       абоненты (юр. лица )г/в</t>
  </si>
  <si>
    <t xml:space="preserve">       абоненты (юр. лица ) от</t>
  </si>
  <si>
    <t>г. собственные нужды г/в</t>
  </si>
  <si>
    <t>г. собственные нужды от</t>
  </si>
  <si>
    <t>б. абоненты</t>
  </si>
  <si>
    <t>Автоуслуги</t>
  </si>
  <si>
    <t>Платные услуги</t>
  </si>
  <si>
    <t xml:space="preserve">Прочая реализация </t>
  </si>
  <si>
    <t>Банк.расходы(комис,обс.сч)</t>
  </si>
  <si>
    <t>Банк.расходы(комис,пр.ден)</t>
  </si>
  <si>
    <t>В С Е Г О :</t>
  </si>
  <si>
    <t>а. население г/вода   1245,44</t>
  </si>
  <si>
    <t>Итого за 9 месяцев</t>
  </si>
  <si>
    <t>Банк.расходы(откр.кр.линии)</t>
  </si>
  <si>
    <t>4 квартал 2011 года</t>
  </si>
  <si>
    <t>октябрь</t>
  </si>
  <si>
    <t>ноябрь</t>
  </si>
  <si>
    <t>декабрь</t>
  </si>
  <si>
    <t>Итого 4 кв.</t>
  </si>
  <si>
    <t>Итого за 2011 год</t>
  </si>
  <si>
    <t>4 квартал 2011  года</t>
  </si>
  <si>
    <t>Покупная вода</t>
  </si>
  <si>
    <t xml:space="preserve">                                СПРАВКА ДОХОДОВ и РАСХОДОВ по ООО "КОМСЕРВИС-МЕЛЕХОВО" за   2011 год</t>
  </si>
  <si>
    <t>Гкал</t>
  </si>
  <si>
    <t>ГКал</t>
  </si>
  <si>
    <t>м3</t>
  </si>
  <si>
    <t>д. абоненты невыстав.счета</t>
  </si>
  <si>
    <t>Ед. изм.</t>
  </si>
  <si>
    <t>в. собственные нужды</t>
  </si>
  <si>
    <t>Госпошлина</t>
  </si>
  <si>
    <t>а. население 17,07</t>
  </si>
  <si>
    <t>Бланки</t>
  </si>
  <si>
    <t>Информационные услуги</t>
  </si>
  <si>
    <t>Нотариальные услуги</t>
  </si>
  <si>
    <t>Прочие расходы</t>
  </si>
  <si>
    <t>Пени по квартплате</t>
  </si>
  <si>
    <t>Штрафы (пени)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</si>
</sst>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0.0000"/>
    <numFmt numFmtId="168" formatCode="#,##0.00_ ;\-#,##0.00\ "/>
    <numFmt numFmtId="169" formatCode="#,##0.0"/>
  </numFmts>
  <fonts count="1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7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7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2" borderId="6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4" fontId="1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Fill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2" xfId="0" applyFont="1" applyBorder="1" applyAlignment="1">
      <alignment/>
    </xf>
    <xf numFmtId="0" fontId="0" fillId="2" borderId="9" xfId="0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Border="1" applyAlignment="1">
      <alignment/>
    </xf>
    <xf numFmtId="0" fontId="0" fillId="2" borderId="11" xfId="0" applyFill="1" applyBorder="1" applyAlignment="1">
      <alignment/>
    </xf>
    <xf numFmtId="4" fontId="0" fillId="0" borderId="7" xfId="0" applyNumberFormat="1" applyFill="1" applyBorder="1" applyAlignment="1">
      <alignment horizontal="left"/>
    </xf>
    <xf numFmtId="4" fontId="0" fillId="0" borderId="8" xfId="0" applyNumberFormat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0" fillId="2" borderId="6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" fillId="0" borderId="19" xfId="0" applyFont="1" applyBorder="1" applyAlignment="1">
      <alignment/>
    </xf>
    <xf numFmtId="0" fontId="0" fillId="2" borderId="16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2" fontId="0" fillId="0" borderId="3" xfId="0" applyNumberFormat="1" applyBorder="1" applyAlignment="1">
      <alignment/>
    </xf>
    <xf numFmtId="4" fontId="7" fillId="0" borderId="6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0" fillId="0" borderId="20" xfId="0" applyNumberFormat="1" applyBorder="1" applyAlignment="1">
      <alignment/>
    </xf>
    <xf numFmtId="4" fontId="7" fillId="0" borderId="8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4" fontId="1" fillId="3" borderId="21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7" fillId="0" borderId="8" xfId="0" applyFont="1" applyBorder="1" applyAlignment="1">
      <alignment/>
    </xf>
    <xf numFmtId="4" fontId="9" fillId="3" borderId="22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4" fontId="1" fillId="3" borderId="22" xfId="0" applyNumberFormat="1" applyFont="1" applyFill="1" applyBorder="1" applyAlignment="1">
      <alignment horizontal="left"/>
    </xf>
    <xf numFmtId="4" fontId="0" fillId="0" borderId="23" xfId="0" applyNumberFormat="1" applyBorder="1" applyAlignment="1">
      <alignment/>
    </xf>
    <xf numFmtId="0" fontId="1" fillId="0" borderId="4" xfId="0" applyFont="1" applyFill="1" applyBorder="1" applyAlignment="1">
      <alignment horizontal="center"/>
    </xf>
    <xf numFmtId="166" fontId="1" fillId="0" borderId="24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66" fontId="7" fillId="0" borderId="6" xfId="0" applyNumberFormat="1" applyFont="1" applyFill="1" applyBorder="1" applyAlignment="1">
      <alignment/>
    </xf>
    <xf numFmtId="166" fontId="7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5" fontId="7" fillId="0" borderId="26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15" xfId="0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2" borderId="6" xfId="0" applyNumberFormat="1" applyFill="1" applyBorder="1" applyAlignment="1">
      <alignment/>
    </xf>
    <xf numFmtId="166" fontId="0" fillId="0" borderId="16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 horizontal="left"/>
    </xf>
    <xf numFmtId="4" fontId="0" fillId="0" borderId="18" xfId="0" applyNumberFormat="1" applyFill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165" fontId="0" fillId="0" borderId="18" xfId="0" applyNumberFormat="1" applyFont="1" applyBorder="1" applyAlignment="1">
      <alignment/>
    </xf>
    <xf numFmtId="165" fontId="0" fillId="2" borderId="16" xfId="0" applyNumberFormat="1" applyFill="1" applyBorder="1" applyAlignment="1">
      <alignment/>
    </xf>
    <xf numFmtId="0" fontId="0" fillId="0" borderId="17" xfId="0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13" xfId="0" applyNumberFormat="1" applyBorder="1" applyAlignment="1">
      <alignment horizontal="left"/>
    </xf>
    <xf numFmtId="0" fontId="0" fillId="0" borderId="14" xfId="0" applyFont="1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7" xfId="0" applyNumberFormat="1" applyBorder="1" applyAlignment="1">
      <alignment/>
    </xf>
    <xf numFmtId="4" fontId="1" fillId="3" borderId="27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166" fontId="0" fillId="0" borderId="6" xfId="0" applyNumberFormat="1" applyFill="1" applyBorder="1" applyAlignment="1">
      <alignment/>
    </xf>
    <xf numFmtId="166" fontId="0" fillId="0" borderId="8" xfId="0" applyNumberFormat="1" applyBorder="1" applyAlignment="1">
      <alignment/>
    </xf>
    <xf numFmtId="4" fontId="1" fillId="3" borderId="22" xfId="0" applyNumberFormat="1" applyFont="1" applyFill="1" applyBorder="1" applyAlignment="1">
      <alignment/>
    </xf>
    <xf numFmtId="4" fontId="1" fillId="0" borderId="9" xfId="0" applyNumberFormat="1" applyFont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1" fillId="0" borderId="28" xfId="0" applyNumberFormat="1" applyFont="1" applyBorder="1" applyAlignment="1">
      <alignment horizontal="left"/>
    </xf>
    <xf numFmtId="4" fontId="1" fillId="3" borderId="29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165" fontId="7" fillId="0" borderId="7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31" xfId="0" applyNumberFormat="1" applyBorder="1" applyAlignment="1">
      <alignment/>
    </xf>
    <xf numFmtId="0" fontId="0" fillId="2" borderId="14" xfId="0" applyFill="1" applyBorder="1" applyAlignment="1">
      <alignment/>
    </xf>
    <xf numFmtId="4" fontId="7" fillId="0" borderId="22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9" fillId="0" borderId="12" xfId="0" applyFont="1" applyBorder="1" applyAlignment="1">
      <alignment/>
    </xf>
    <xf numFmtId="0" fontId="7" fillId="2" borderId="9" xfId="0" applyFon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22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2" borderId="10" xfId="0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34" xfId="0" applyBorder="1" applyAlignment="1">
      <alignment horizontal="center"/>
    </xf>
    <xf numFmtId="4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" fontId="1" fillId="3" borderId="37" xfId="0" applyNumberFormat="1" applyFont="1" applyFill="1" applyBorder="1" applyAlignment="1">
      <alignment/>
    </xf>
    <xf numFmtId="4" fontId="1" fillId="0" borderId="37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2" borderId="39" xfId="0" applyFill="1" applyBorder="1" applyAlignment="1">
      <alignment/>
    </xf>
    <xf numFmtId="0" fontId="0" fillId="0" borderId="9" xfId="0" applyBorder="1" applyAlignment="1">
      <alignment/>
    </xf>
    <xf numFmtId="166" fontId="0" fillId="0" borderId="8" xfId="0" applyNumberFormat="1" applyFill="1" applyBorder="1" applyAlignment="1">
      <alignment horizontal="left"/>
    </xf>
    <xf numFmtId="4" fontId="0" fillId="0" borderId="40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6" fontId="8" fillId="0" borderId="6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1" fillId="0" borderId="42" xfId="0" applyNumberFormat="1" applyFont="1" applyFill="1" applyBorder="1" applyAlignment="1">
      <alignment/>
    </xf>
    <xf numFmtId="166" fontId="1" fillId="0" borderId="43" xfId="0" applyNumberFormat="1" applyFont="1" applyFill="1" applyBorder="1" applyAlignment="1">
      <alignment/>
    </xf>
    <xf numFmtId="166" fontId="1" fillId="0" borderId="43" xfId="0" applyNumberFormat="1" applyFont="1" applyFill="1" applyBorder="1" applyAlignment="1">
      <alignment horizontal="left"/>
    </xf>
    <xf numFmtId="166" fontId="1" fillId="0" borderId="16" xfId="0" applyNumberFormat="1" applyFont="1" applyFill="1" applyBorder="1" applyAlignment="1">
      <alignment horizontal="left"/>
    </xf>
    <xf numFmtId="4" fontId="1" fillId="4" borderId="14" xfId="0" applyNumberFormat="1" applyFont="1" applyFill="1" applyBorder="1" applyAlignment="1">
      <alignment/>
    </xf>
    <xf numFmtId="4" fontId="1" fillId="4" borderId="9" xfId="0" applyNumberFormat="1" applyFont="1" applyFill="1" applyBorder="1" applyAlignment="1">
      <alignment horizontal="left"/>
    </xf>
    <xf numFmtId="4" fontId="1" fillId="4" borderId="14" xfId="0" applyNumberFormat="1" applyFont="1" applyFill="1" applyBorder="1" applyAlignment="1">
      <alignment horizontal="left"/>
    </xf>
    <xf numFmtId="4" fontId="1" fillId="4" borderId="10" xfId="0" applyNumberFormat="1" applyFont="1" applyFill="1" applyBorder="1" applyAlignment="1">
      <alignment horizontal="left"/>
    </xf>
    <xf numFmtId="4" fontId="9" fillId="4" borderId="9" xfId="0" applyNumberFormat="1" applyFont="1" applyFill="1" applyBorder="1" applyAlignment="1">
      <alignment/>
    </xf>
    <xf numFmtId="4" fontId="1" fillId="4" borderId="4" xfId="0" applyNumberFormat="1" applyFont="1" applyFill="1" applyBorder="1" applyAlignment="1">
      <alignment/>
    </xf>
    <xf numFmtId="4" fontId="1" fillId="5" borderId="14" xfId="0" applyNumberFormat="1" applyFont="1" applyFill="1" applyBorder="1" applyAlignment="1">
      <alignment/>
    </xf>
    <xf numFmtId="4" fontId="9" fillId="5" borderId="9" xfId="0" applyNumberFormat="1" applyFont="1" applyFill="1" applyBorder="1" applyAlignment="1">
      <alignment/>
    </xf>
    <xf numFmtId="4" fontId="1" fillId="5" borderId="9" xfId="0" applyNumberFormat="1" applyFon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4" fontId="1" fillId="5" borderId="9" xfId="0" applyNumberFormat="1" applyFont="1" applyFill="1" applyBorder="1" applyAlignment="1">
      <alignment horizontal="left"/>
    </xf>
    <xf numFmtId="4" fontId="1" fillId="5" borderId="4" xfId="0" applyNumberFormat="1" applyFont="1" applyFill="1" applyBorder="1" applyAlignment="1">
      <alignment/>
    </xf>
    <xf numFmtId="4" fontId="9" fillId="5" borderId="14" xfId="0" applyNumberFormat="1" applyFont="1" applyFill="1" applyBorder="1" applyAlignment="1">
      <alignment/>
    </xf>
    <xf numFmtId="4" fontId="1" fillId="5" borderId="14" xfId="0" applyNumberFormat="1" applyFont="1" applyFill="1" applyBorder="1" applyAlignment="1">
      <alignment horizontal="left"/>
    </xf>
    <xf numFmtId="0" fontId="1" fillId="5" borderId="14" xfId="0" applyFont="1" applyFill="1" applyBorder="1" applyAlignment="1">
      <alignment/>
    </xf>
    <xf numFmtId="4" fontId="1" fillId="5" borderId="39" xfId="0" applyNumberFormat="1" applyFont="1" applyFill="1" applyBorder="1" applyAlignment="1">
      <alignment/>
    </xf>
    <xf numFmtId="4" fontId="1" fillId="4" borderId="42" xfId="0" applyNumberFormat="1" applyFont="1" applyFill="1" applyBorder="1" applyAlignment="1">
      <alignment horizontal="left"/>
    </xf>
    <xf numFmtId="4" fontId="1" fillId="3" borderId="27" xfId="0" applyNumberFormat="1" applyFont="1" applyFill="1" applyBorder="1" applyAlignment="1">
      <alignment horizontal="left"/>
    </xf>
    <xf numFmtId="4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" fontId="1" fillId="5" borderId="10" xfId="0" applyNumberFormat="1" applyFont="1" applyFill="1" applyBorder="1" applyAlignment="1">
      <alignment horizontal="left"/>
    </xf>
    <xf numFmtId="4" fontId="1" fillId="5" borderId="42" xfId="0" applyNumberFormat="1" applyFont="1" applyFill="1" applyBorder="1" applyAlignment="1">
      <alignment horizontal="left"/>
    </xf>
    <xf numFmtId="4" fontId="1" fillId="6" borderId="44" xfId="0" applyNumberFormat="1" applyFont="1" applyFill="1" applyBorder="1" applyAlignment="1">
      <alignment/>
    </xf>
    <xf numFmtId="4" fontId="9" fillId="6" borderId="45" xfId="0" applyNumberFormat="1" applyFont="1" applyFill="1" applyBorder="1" applyAlignment="1">
      <alignment/>
    </xf>
    <xf numFmtId="4" fontId="1" fillId="6" borderId="45" xfId="0" applyNumberFormat="1" applyFont="1" applyFill="1" applyBorder="1" applyAlignment="1">
      <alignment/>
    </xf>
    <xf numFmtId="4" fontId="1" fillId="6" borderId="46" xfId="0" applyNumberFormat="1" applyFont="1" applyFill="1" applyBorder="1" applyAlignment="1">
      <alignment/>
    </xf>
    <xf numFmtId="4" fontId="1" fillId="6" borderId="45" xfId="0" applyNumberFormat="1" applyFont="1" applyFill="1" applyBorder="1" applyAlignment="1">
      <alignment horizontal="left"/>
    </xf>
    <xf numFmtId="4" fontId="1" fillId="6" borderId="46" xfId="0" applyNumberFormat="1" applyFont="1" applyFill="1" applyBorder="1" applyAlignment="1">
      <alignment horizontal="left"/>
    </xf>
    <xf numFmtId="4" fontId="1" fillId="6" borderId="47" xfId="0" applyNumberFormat="1" applyFont="1" applyFill="1" applyBorder="1" applyAlignment="1">
      <alignment/>
    </xf>
    <xf numFmtId="4" fontId="9" fillId="6" borderId="46" xfId="0" applyNumberFormat="1" applyFont="1" applyFill="1" applyBorder="1" applyAlignment="1">
      <alignment/>
    </xf>
    <xf numFmtId="4" fontId="1" fillId="6" borderId="47" xfId="0" applyNumberFormat="1" applyFont="1" applyFill="1" applyBorder="1" applyAlignment="1">
      <alignment horizontal="left"/>
    </xf>
    <xf numFmtId="0" fontId="1" fillId="6" borderId="46" xfId="0" applyFont="1" applyFill="1" applyBorder="1" applyAlignment="1">
      <alignment/>
    </xf>
    <xf numFmtId="2" fontId="1" fillId="6" borderId="45" xfId="0" applyNumberFormat="1" applyFont="1" applyFill="1" applyBorder="1" applyAlignment="1">
      <alignment/>
    </xf>
    <xf numFmtId="4" fontId="1" fillId="6" borderId="48" xfId="0" applyNumberFormat="1" applyFont="1" applyFill="1" applyBorder="1" applyAlignment="1">
      <alignment/>
    </xf>
    <xf numFmtId="4" fontId="15" fillId="0" borderId="1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5" fontId="11" fillId="0" borderId="26" xfId="0" applyNumberFormat="1" applyFont="1" applyBorder="1" applyAlignment="1">
      <alignment/>
    </xf>
    <xf numFmtId="165" fontId="12" fillId="0" borderId="20" xfId="0" applyNumberFormat="1" applyFont="1" applyBorder="1" applyAlignment="1">
      <alignment/>
    </xf>
    <xf numFmtId="165" fontId="0" fillId="2" borderId="49" xfId="0" applyNumberFormat="1" applyFill="1" applyBorder="1" applyAlignment="1">
      <alignment/>
    </xf>
    <xf numFmtId="169" fontId="1" fillId="0" borderId="14" xfId="0" applyNumberFormat="1" applyFont="1" applyBorder="1" applyAlignment="1">
      <alignment/>
    </xf>
    <xf numFmtId="166" fontId="0" fillId="0" borderId="6" xfId="0" applyNumberFormat="1" applyFill="1" applyBorder="1" applyAlignment="1">
      <alignment horizontal="left"/>
    </xf>
    <xf numFmtId="4" fontId="0" fillId="3" borderId="21" xfId="0" applyNumberFormat="1" applyFill="1" applyBorder="1" applyAlignment="1">
      <alignment/>
    </xf>
    <xf numFmtId="4" fontId="0" fillId="3" borderId="22" xfId="0" applyNumberFormat="1" applyFill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55" xfId="0" applyBorder="1" applyAlignment="1">
      <alignment/>
    </xf>
    <xf numFmtId="4" fontId="1" fillId="3" borderId="56" xfId="0" applyNumberFormat="1" applyFont="1" applyFill="1" applyBorder="1" applyAlignment="1">
      <alignment/>
    </xf>
    <xf numFmtId="4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4" fontId="1" fillId="0" borderId="54" xfId="0" applyNumberFormat="1" applyFont="1" applyBorder="1" applyAlignment="1">
      <alignment/>
    </xf>
    <xf numFmtId="0" fontId="1" fillId="6" borderId="58" xfId="0" applyFont="1" applyFill="1" applyBorder="1" applyAlignment="1">
      <alignment/>
    </xf>
    <xf numFmtId="0" fontId="1" fillId="0" borderId="59" xfId="0" applyFont="1" applyBorder="1" applyAlignment="1">
      <alignment/>
    </xf>
    <xf numFmtId="0" fontId="0" fillId="2" borderId="54" xfId="0" applyFill="1" applyBorder="1" applyAlignment="1">
      <alignment/>
    </xf>
    <xf numFmtId="4" fontId="1" fillId="0" borderId="60" xfId="0" applyNumberFormat="1" applyFont="1" applyBorder="1" applyAlignment="1">
      <alignment/>
    </xf>
    <xf numFmtId="0" fontId="0" fillId="0" borderId="40" xfId="0" applyBorder="1" applyAlignment="1">
      <alignment/>
    </xf>
    <xf numFmtId="4" fontId="1" fillId="3" borderId="41" xfId="0" applyNumberFormat="1" applyFont="1" applyFill="1" applyBorder="1" applyAlignment="1">
      <alignment/>
    </xf>
    <xf numFmtId="0" fontId="0" fillId="0" borderId="61" xfId="0" applyBorder="1" applyAlignment="1">
      <alignment/>
    </xf>
    <xf numFmtId="0" fontId="1" fillId="6" borderId="62" xfId="0" applyFont="1" applyFill="1" applyBorder="1" applyAlignment="1">
      <alignment/>
    </xf>
    <xf numFmtId="0" fontId="1" fillId="0" borderId="63" xfId="0" applyFont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64" xfId="0" applyFont="1" applyFill="1" applyBorder="1" applyAlignment="1">
      <alignment horizontal="center"/>
    </xf>
    <xf numFmtId="0" fontId="0" fillId="0" borderId="50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1" fillId="0" borderId="57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9" fillId="0" borderId="50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4" fontId="1" fillId="0" borderId="66" xfId="0" applyNumberFormat="1" applyFont="1" applyBorder="1" applyAlignment="1">
      <alignment/>
    </xf>
    <xf numFmtId="4" fontId="0" fillId="0" borderId="61" xfId="0" applyNumberFormat="1" applyBorder="1" applyAlignment="1">
      <alignment horizontal="left"/>
    </xf>
    <xf numFmtId="4" fontId="1" fillId="5" borderId="29" xfId="0" applyNumberFormat="1" applyFont="1" applyFill="1" applyBorder="1" applyAlignment="1">
      <alignment/>
    </xf>
    <xf numFmtId="4" fontId="9" fillId="5" borderId="22" xfId="0" applyNumberFormat="1" applyFont="1" applyFill="1" applyBorder="1" applyAlignment="1">
      <alignment/>
    </xf>
    <xf numFmtId="4" fontId="1" fillId="5" borderId="56" xfId="0" applyNumberFormat="1" applyFont="1" applyFill="1" applyBorder="1" applyAlignment="1">
      <alignment/>
    </xf>
    <xf numFmtId="4" fontId="1" fillId="5" borderId="41" xfId="0" applyNumberFormat="1" applyFont="1" applyFill="1" applyBorder="1" applyAlignment="1">
      <alignment/>
    </xf>
    <xf numFmtId="4" fontId="1" fillId="4" borderId="64" xfId="0" applyNumberFormat="1" applyFont="1" applyFill="1" applyBorder="1" applyAlignment="1">
      <alignment/>
    </xf>
    <xf numFmtId="4" fontId="9" fillId="4" borderId="50" xfId="0" applyNumberFormat="1" applyFont="1" applyFill="1" applyBorder="1" applyAlignment="1">
      <alignment/>
    </xf>
    <xf numFmtId="4" fontId="1" fillId="4" borderId="65" xfId="0" applyNumberFormat="1" applyFont="1" applyFill="1" applyBorder="1" applyAlignment="1">
      <alignment/>
    </xf>
    <xf numFmtId="4" fontId="1" fillId="4" borderId="66" xfId="0" applyNumberFormat="1" applyFont="1" applyFill="1" applyBorder="1" applyAlignment="1">
      <alignment/>
    </xf>
    <xf numFmtId="4" fontId="1" fillId="4" borderId="67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5" borderId="21" xfId="0" applyNumberFormat="1" applyFont="1" applyFill="1" applyBorder="1" applyAlignment="1">
      <alignment/>
    </xf>
    <xf numFmtId="4" fontId="1" fillId="5" borderId="22" xfId="0" applyNumberFormat="1" applyFont="1" applyFill="1" applyBorder="1" applyAlignment="1">
      <alignment/>
    </xf>
    <xf numFmtId="4" fontId="1" fillId="4" borderId="50" xfId="0" applyNumberFormat="1" applyFont="1" applyFill="1" applyBorder="1" applyAlignment="1">
      <alignment/>
    </xf>
    <xf numFmtId="4" fontId="1" fillId="4" borderId="51" xfId="0" applyNumberFormat="1" applyFont="1" applyFill="1" applyBorder="1" applyAlignment="1">
      <alignment/>
    </xf>
    <xf numFmtId="4" fontId="1" fillId="0" borderId="68" xfId="0" applyNumberFormat="1" applyFont="1" applyBorder="1" applyAlignment="1">
      <alignment horizontal="left"/>
    </xf>
    <xf numFmtId="4" fontId="0" fillId="0" borderId="55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40" xfId="0" applyNumberFormat="1" applyBorder="1" applyAlignment="1">
      <alignment horizontal="left"/>
    </xf>
    <xf numFmtId="4" fontId="0" fillId="0" borderId="63" xfId="0" applyNumberFormat="1" applyBorder="1" applyAlignment="1">
      <alignment horizontal="left"/>
    </xf>
    <xf numFmtId="4" fontId="1" fillId="0" borderId="61" xfId="0" applyNumberFormat="1" applyFont="1" applyBorder="1" applyAlignment="1">
      <alignment horizontal="left"/>
    </xf>
    <xf numFmtId="4" fontId="1" fillId="0" borderId="69" xfId="0" applyNumberFormat="1" applyFont="1" applyBorder="1" applyAlignment="1">
      <alignment/>
    </xf>
    <xf numFmtId="4" fontId="1" fillId="0" borderId="66" xfId="0" applyNumberFormat="1" applyFont="1" applyBorder="1" applyAlignment="1">
      <alignment horizontal="left"/>
    </xf>
    <xf numFmtId="166" fontId="1" fillId="0" borderId="25" xfId="0" applyNumberFormat="1" applyFont="1" applyBorder="1" applyAlignment="1">
      <alignment/>
    </xf>
    <xf numFmtId="166" fontId="8" fillId="0" borderId="7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7" xfId="0" applyNumberFormat="1" applyFont="1" applyBorder="1" applyAlignment="1">
      <alignment horizontal="left"/>
    </xf>
    <xf numFmtId="166" fontId="1" fillId="0" borderId="18" xfId="0" applyNumberFormat="1" applyFont="1" applyBorder="1" applyAlignment="1">
      <alignment/>
    </xf>
    <xf numFmtId="166" fontId="1" fillId="0" borderId="7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6" fontId="1" fillId="0" borderId="64" xfId="0" applyNumberFormat="1" applyFont="1" applyBorder="1" applyAlignment="1">
      <alignment/>
    </xf>
    <xf numFmtId="166" fontId="8" fillId="0" borderId="50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0" xfId="0" applyNumberFormat="1" applyFont="1" applyBorder="1" applyAlignment="1">
      <alignment horizontal="left"/>
    </xf>
    <xf numFmtId="166" fontId="10" fillId="0" borderId="67" xfId="0" applyNumberFormat="1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" xfId="0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4" fontId="1" fillId="6" borderId="70" xfId="0" applyNumberFormat="1" applyFont="1" applyFill="1" applyBorder="1" applyAlignment="1">
      <alignment horizontal="left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0" borderId="7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51" xfId="0" applyFill="1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0" fillId="2" borderId="68" xfId="0" applyFill="1" applyBorder="1" applyAlignment="1">
      <alignment/>
    </xf>
    <xf numFmtId="4" fontId="8" fillId="0" borderId="74" xfId="0" applyNumberFormat="1" applyFont="1" applyBorder="1" applyAlignment="1">
      <alignment/>
    </xf>
    <xf numFmtId="4" fontId="1" fillId="0" borderId="75" xfId="0" applyNumberFormat="1" applyFont="1" applyBorder="1" applyAlignment="1">
      <alignment/>
    </xf>
    <xf numFmtId="0" fontId="0" fillId="2" borderId="60" xfId="0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1" fillId="0" borderId="51" xfId="0" applyNumberFormat="1" applyFont="1" applyBorder="1" applyAlignment="1">
      <alignment horizontal="left"/>
    </xf>
    <xf numFmtId="4" fontId="1" fillId="0" borderId="74" xfId="0" applyNumberFormat="1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76" xfId="0" applyBorder="1" applyAlignment="1">
      <alignment horizontal="center"/>
    </xf>
    <xf numFmtId="0" fontId="0" fillId="0" borderId="77" xfId="0" applyFill="1" applyBorder="1" applyAlignment="1">
      <alignment/>
    </xf>
    <xf numFmtId="4" fontId="0" fillId="0" borderId="78" xfId="0" applyNumberFormat="1" applyBorder="1" applyAlignment="1">
      <alignment horizontal="left"/>
    </xf>
    <xf numFmtId="0" fontId="0" fillId="0" borderId="79" xfId="0" applyBorder="1" applyAlignment="1">
      <alignment/>
    </xf>
    <xf numFmtId="4" fontId="1" fillId="0" borderId="78" xfId="0" applyNumberFormat="1" applyFont="1" applyBorder="1" applyAlignment="1">
      <alignment/>
    </xf>
    <xf numFmtId="4" fontId="1" fillId="0" borderId="77" xfId="0" applyNumberFormat="1" applyFont="1" applyBorder="1" applyAlignment="1">
      <alignment/>
    </xf>
    <xf numFmtId="4" fontId="1" fillId="3" borderId="80" xfId="0" applyNumberFormat="1" applyFont="1" applyFill="1" applyBorder="1" applyAlignment="1">
      <alignment/>
    </xf>
    <xf numFmtId="0" fontId="0" fillId="0" borderId="79" xfId="0" applyBorder="1" applyAlignment="1">
      <alignment horizontal="left"/>
    </xf>
    <xf numFmtId="0" fontId="0" fillId="0" borderId="78" xfId="0" applyBorder="1" applyAlignment="1">
      <alignment horizontal="left"/>
    </xf>
    <xf numFmtId="4" fontId="1" fillId="0" borderId="76" xfId="0" applyNumberFormat="1" applyFont="1" applyBorder="1" applyAlignment="1">
      <alignment horizontal="left"/>
    </xf>
    <xf numFmtId="4" fontId="1" fillId="4" borderId="77" xfId="0" applyNumberFormat="1" applyFont="1" applyFill="1" applyBorder="1" applyAlignment="1">
      <alignment/>
    </xf>
    <xf numFmtId="4" fontId="1" fillId="5" borderId="80" xfId="0" applyNumberFormat="1" applyFont="1" applyFill="1" applyBorder="1" applyAlignment="1">
      <alignment/>
    </xf>
    <xf numFmtId="4" fontId="0" fillId="0" borderId="79" xfId="0" applyNumberFormat="1" applyBorder="1" applyAlignment="1">
      <alignment horizontal="left"/>
    </xf>
    <xf numFmtId="4" fontId="0" fillId="0" borderId="81" xfId="0" applyNumberFormat="1" applyBorder="1" applyAlignment="1">
      <alignment horizontal="left"/>
    </xf>
    <xf numFmtId="0" fontId="1" fillId="6" borderId="82" xfId="0" applyFont="1" applyFill="1" applyBorder="1" applyAlignment="1">
      <alignment/>
    </xf>
    <xf numFmtId="0" fontId="0" fillId="0" borderId="78" xfId="0" applyBorder="1" applyAlignment="1">
      <alignment/>
    </xf>
    <xf numFmtId="0" fontId="1" fillId="0" borderId="81" xfId="0" applyFont="1" applyBorder="1" applyAlignment="1">
      <alignment/>
    </xf>
    <xf numFmtId="0" fontId="0" fillId="2" borderId="76" xfId="0" applyFill="1" applyBorder="1" applyAlignment="1">
      <alignment/>
    </xf>
    <xf numFmtId="4" fontId="1" fillId="0" borderId="77" xfId="0" applyNumberFormat="1" applyFont="1" applyBorder="1" applyAlignment="1">
      <alignment horizontal="left"/>
    </xf>
    <xf numFmtId="0" fontId="0" fillId="0" borderId="76" xfId="0" applyFill="1" applyBorder="1" applyAlignment="1">
      <alignment/>
    </xf>
    <xf numFmtId="4" fontId="0" fillId="0" borderId="78" xfId="0" applyNumberFormat="1" applyBorder="1" applyAlignment="1">
      <alignment horizontal="right"/>
    </xf>
    <xf numFmtId="4" fontId="0" fillId="0" borderId="79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83" xfId="0" applyNumberFormat="1" applyBorder="1" applyAlignment="1">
      <alignment/>
    </xf>
    <xf numFmtId="0" fontId="0" fillId="0" borderId="6" xfId="0" applyFill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66" fontId="0" fillId="4" borderId="8" xfId="0" applyNumberFormat="1" applyFill="1" applyBorder="1" applyAlignment="1">
      <alignment horizontal="left"/>
    </xf>
    <xf numFmtId="164" fontId="0" fillId="4" borderId="17" xfId="0" applyNumberFormat="1" applyFill="1" applyBorder="1" applyAlignment="1">
      <alignment horizontal="left"/>
    </xf>
    <xf numFmtId="4" fontId="1" fillId="4" borderId="37" xfId="0" applyNumberFormat="1" applyFont="1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65" xfId="0" applyFont="1" applyBorder="1" applyAlignment="1">
      <alignment/>
    </xf>
    <xf numFmtId="4" fontId="0" fillId="0" borderId="65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1" fillId="5" borderId="60" xfId="0" applyNumberFormat="1" applyFont="1" applyFill="1" applyBorder="1" applyAlignment="1">
      <alignment/>
    </xf>
    <xf numFmtId="4" fontId="1" fillId="6" borderId="58" xfId="0" applyNumberFormat="1" applyFont="1" applyFill="1" applyBorder="1" applyAlignment="1">
      <alignment/>
    </xf>
    <xf numFmtId="0" fontId="0" fillId="2" borderId="53" xfId="0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39" xfId="0" applyFont="1" applyBorder="1" applyAlignment="1">
      <alignment vertical="top" wrapText="1"/>
    </xf>
    <xf numFmtId="0" fontId="0" fillId="0" borderId="39" xfId="0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4" fontId="14" fillId="3" borderId="4" xfId="0" applyNumberFormat="1" applyFont="1" applyFill="1" applyBorder="1" applyAlignment="1">
      <alignment horizontal="justify"/>
    </xf>
    <xf numFmtId="4" fontId="14" fillId="3" borderId="49" xfId="0" applyNumberFormat="1" applyFont="1" applyFill="1" applyBorder="1" applyAlignment="1">
      <alignment horizontal="justify"/>
    </xf>
    <xf numFmtId="0" fontId="1" fillId="4" borderId="4" xfId="0" applyFont="1" applyFill="1" applyBorder="1" applyAlignment="1">
      <alignment horizontal="center" vertical="top" wrapText="1"/>
    </xf>
    <xf numFmtId="0" fontId="1" fillId="4" borderId="8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4" fillId="5" borderId="4" xfId="0" applyFont="1" applyFill="1" applyBorder="1" applyAlignment="1">
      <alignment horizontal="justify"/>
    </xf>
    <xf numFmtId="0" fontId="14" fillId="5" borderId="49" xfId="0" applyFont="1" applyFill="1" applyBorder="1" applyAlignment="1">
      <alignment horizontal="justify"/>
    </xf>
    <xf numFmtId="0" fontId="13" fillId="5" borderId="4" xfId="0" applyFont="1" applyFill="1" applyBorder="1" applyAlignment="1">
      <alignment horizontal="justify"/>
    </xf>
    <xf numFmtId="0" fontId="13" fillId="5" borderId="49" xfId="0" applyFont="1" applyFill="1" applyBorder="1" applyAlignment="1">
      <alignment horizontal="justify"/>
    </xf>
    <xf numFmtId="0" fontId="16" fillId="6" borderId="4" xfId="0" applyFont="1" applyFill="1" applyBorder="1" applyAlignment="1">
      <alignment horizontal="justify"/>
    </xf>
    <xf numFmtId="0" fontId="16" fillId="6" borderId="49" xfId="0" applyFont="1" applyFill="1" applyBorder="1" applyAlignment="1">
      <alignment horizontal="justify"/>
    </xf>
    <xf numFmtId="0" fontId="14" fillId="2" borderId="4" xfId="0" applyFont="1" applyFill="1" applyBorder="1" applyAlignment="1">
      <alignment horizontal="justify"/>
    </xf>
    <xf numFmtId="0" fontId="14" fillId="2" borderId="49" xfId="0" applyFont="1" applyFill="1" applyBorder="1" applyAlignment="1">
      <alignment horizontal="justify"/>
    </xf>
    <xf numFmtId="0" fontId="6" fillId="0" borderId="3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zoomScaleSheetLayoutView="100" workbookViewId="0" topLeftCell="A1">
      <pane xSplit="3" topLeftCell="D1" activePane="topRight" state="frozen"/>
      <selection pane="topLeft" activeCell="A28" sqref="A28"/>
      <selection pane="topRight" activeCell="F23" sqref="F23"/>
    </sheetView>
  </sheetViews>
  <sheetFormatPr defaultColWidth="9.140625" defaultRowHeight="12.75"/>
  <cols>
    <col min="1" max="1" width="0.42578125" style="0" customWidth="1"/>
    <col min="2" max="2" width="3.140625" style="2" customWidth="1"/>
    <col min="3" max="3" width="27.421875" style="3" customWidth="1"/>
    <col min="4" max="4" width="5.421875" style="3" customWidth="1"/>
    <col min="5" max="5" width="9.140625" style="4" customWidth="1"/>
    <col min="6" max="6" width="9.421875" style="0" customWidth="1"/>
    <col min="7" max="7" width="9.28125" style="0" customWidth="1"/>
    <col min="8" max="8" width="10.140625" style="4" customWidth="1"/>
    <col min="9" max="9" width="9.8515625" style="4" customWidth="1"/>
    <col min="10" max="10" width="9.8515625" style="4" hidden="1" customWidth="1"/>
    <col min="11" max="11" width="11.57421875" style="4" customWidth="1"/>
    <col min="12" max="12" width="11.8515625" style="0" customWidth="1"/>
    <col min="13" max="13" width="11.57421875" style="0" customWidth="1"/>
    <col min="14" max="14" width="12.57421875" style="0" customWidth="1"/>
    <col min="15" max="15" width="12.421875" style="0" customWidth="1"/>
    <col min="16" max="16" width="9.57421875" style="0" hidden="1" customWidth="1"/>
    <col min="17" max="17" width="12.00390625" style="0" customWidth="1"/>
    <col min="18" max="18" width="11.57421875" style="0" customWidth="1"/>
    <col min="19" max="19" width="12.140625" style="0" customWidth="1"/>
    <col min="20" max="20" width="13.140625" style="0" customWidth="1"/>
    <col min="21" max="21" width="12.421875" style="0" customWidth="1"/>
    <col min="22" max="22" width="0.42578125" style="0" customWidth="1"/>
    <col min="23" max="23" width="7.8515625" style="0" customWidth="1"/>
    <col min="24" max="24" width="8.00390625" style="0" customWidth="1"/>
    <col min="25" max="25" width="7.7109375" style="0" customWidth="1"/>
    <col min="26" max="26" width="8.57421875" style="0" customWidth="1"/>
    <col min="27" max="27" width="9.421875" style="0" customWidth="1"/>
    <col min="28" max="28" width="12.28125" style="0" customWidth="1"/>
    <col min="29" max="29" width="11.421875" style="0" customWidth="1"/>
  </cols>
  <sheetData>
    <row r="1" spans="3:12" ht="30" customHeight="1" thickBot="1">
      <c r="C1" s="5" t="s">
        <v>35</v>
      </c>
      <c r="D1" s="5"/>
      <c r="E1" s="6"/>
      <c r="F1" s="7"/>
      <c r="G1" s="7"/>
      <c r="H1" s="6"/>
      <c r="I1" s="6"/>
      <c r="J1" s="6"/>
      <c r="K1" s="6"/>
      <c r="L1" s="7"/>
    </row>
    <row r="2" spans="2:28" ht="13.5" customHeight="1" thickBot="1">
      <c r="B2" s="343" t="s">
        <v>0</v>
      </c>
      <c r="C2" s="364" t="s">
        <v>1</v>
      </c>
      <c r="D2" s="365" t="s">
        <v>2</v>
      </c>
      <c r="E2" s="366"/>
      <c r="F2" s="366"/>
      <c r="G2" s="366"/>
      <c r="H2" s="366"/>
      <c r="I2" s="367"/>
      <c r="J2" s="346" t="s">
        <v>3</v>
      </c>
      <c r="K2" s="347"/>
      <c r="L2" s="347"/>
      <c r="M2" s="347"/>
      <c r="N2" s="347"/>
      <c r="O2" s="348"/>
      <c r="P2" s="346" t="s">
        <v>4</v>
      </c>
      <c r="Q2" s="347"/>
      <c r="R2" s="347"/>
      <c r="S2" s="347"/>
      <c r="T2" s="347"/>
      <c r="U2" s="348"/>
      <c r="V2" s="353" t="s">
        <v>5</v>
      </c>
      <c r="W2" s="354"/>
      <c r="X2" s="354"/>
      <c r="Y2" s="354"/>
      <c r="Z2" s="354"/>
      <c r="AA2" s="355"/>
      <c r="AB2" s="341" t="s">
        <v>6</v>
      </c>
    </row>
    <row r="3" spans="2:28" ht="13.5" customHeight="1" thickBot="1">
      <c r="B3" s="343"/>
      <c r="C3" s="364"/>
      <c r="D3" s="368" t="s">
        <v>40</v>
      </c>
      <c r="E3" s="342" t="s">
        <v>27</v>
      </c>
      <c r="F3" s="343"/>
      <c r="G3" s="343"/>
      <c r="H3" s="343"/>
      <c r="I3" s="370" t="s">
        <v>32</v>
      </c>
      <c r="J3" s="349" t="s">
        <v>25</v>
      </c>
      <c r="K3" s="342" t="s">
        <v>27</v>
      </c>
      <c r="L3" s="343"/>
      <c r="M3" s="343"/>
      <c r="N3" s="343"/>
      <c r="O3" s="351" t="s">
        <v>32</v>
      </c>
      <c r="P3" s="356" t="s">
        <v>25</v>
      </c>
      <c r="Q3" s="344" t="s">
        <v>27</v>
      </c>
      <c r="R3" s="345"/>
      <c r="S3" s="345"/>
      <c r="T3" s="345"/>
      <c r="U3" s="358" t="s">
        <v>32</v>
      </c>
      <c r="V3" s="360" t="s">
        <v>25</v>
      </c>
      <c r="W3" s="342" t="s">
        <v>33</v>
      </c>
      <c r="X3" s="343"/>
      <c r="Y3" s="343"/>
      <c r="Z3" s="343"/>
      <c r="AA3" s="362" t="s">
        <v>32</v>
      </c>
      <c r="AB3" s="341"/>
    </row>
    <row r="4" spans="2:28" ht="13.5" thickBot="1">
      <c r="B4" s="343"/>
      <c r="C4" s="364"/>
      <c r="D4" s="369"/>
      <c r="E4" s="151" t="s">
        <v>28</v>
      </c>
      <c r="F4" s="152" t="s">
        <v>29</v>
      </c>
      <c r="G4" s="153" t="s">
        <v>30</v>
      </c>
      <c r="H4" s="154" t="s">
        <v>31</v>
      </c>
      <c r="I4" s="371"/>
      <c r="J4" s="350"/>
      <c r="K4" s="151" t="s">
        <v>28</v>
      </c>
      <c r="L4" s="152" t="s">
        <v>29</v>
      </c>
      <c r="M4" s="153" t="s">
        <v>30</v>
      </c>
      <c r="N4" s="154" t="s">
        <v>31</v>
      </c>
      <c r="O4" s="352"/>
      <c r="P4" s="357"/>
      <c r="Q4" s="180" t="s">
        <v>28</v>
      </c>
      <c r="R4" s="181" t="s">
        <v>29</v>
      </c>
      <c r="S4" s="181" t="s">
        <v>30</v>
      </c>
      <c r="T4" s="180" t="s">
        <v>31</v>
      </c>
      <c r="U4" s="359"/>
      <c r="V4" s="361"/>
      <c r="W4" s="180" t="s">
        <v>28</v>
      </c>
      <c r="X4" s="152" t="s">
        <v>29</v>
      </c>
      <c r="Y4" s="181" t="s">
        <v>30</v>
      </c>
      <c r="Z4" s="196" t="s">
        <v>31</v>
      </c>
      <c r="AA4" s="363"/>
      <c r="AB4" s="341"/>
    </row>
    <row r="5" spans="2:29" ht="12.75">
      <c r="B5" s="25">
        <v>1</v>
      </c>
      <c r="C5" s="72" t="s">
        <v>7</v>
      </c>
      <c r="D5" s="155" t="s">
        <v>36</v>
      </c>
      <c r="E5" s="73">
        <f>E6+E7+E8+E14+E15+E16</f>
        <v>2535.2360000000003</v>
      </c>
      <c r="F5" s="74">
        <f>F6+F7+F8+F14+F15+F16</f>
        <v>3557.9750000000004</v>
      </c>
      <c r="G5" s="74">
        <f>G6+G7+G8+G14+G15+G16</f>
        <v>4188.712999999999</v>
      </c>
      <c r="H5" s="259">
        <f>H6+H7+H8+H14+H15+H16</f>
        <v>10281.924</v>
      </c>
      <c r="I5" s="266">
        <f aca="true" t="shared" si="0" ref="I5:I22">H5</f>
        <v>10281.924</v>
      </c>
      <c r="J5" s="116">
        <f>J6+J7+J8+J14+J15+J16</f>
        <v>0</v>
      </c>
      <c r="K5" s="75">
        <f>K6+K7+K8+K14+K15+K16</f>
        <v>3082374.71</v>
      </c>
      <c r="L5" s="76">
        <f>L6+L7+L8+L14+L15+L16</f>
        <v>3550044.72</v>
      </c>
      <c r="M5" s="77">
        <f>M6+M7+M8+M14+M15+M16</f>
        <v>3725366.8700000006</v>
      </c>
      <c r="N5" s="78">
        <f>N6+N7+N8+N14+N15+N16</f>
        <v>10357786.299999999</v>
      </c>
      <c r="O5" s="167">
        <f>N5+J5</f>
        <v>10357786.299999999</v>
      </c>
      <c r="P5" s="173">
        <f>P6+P7+P8+P14+P15+P16</f>
        <v>0</v>
      </c>
      <c r="Q5" s="12">
        <f>Q6+Q7+Q8+Q14+Q15+Q16</f>
        <v>3565032.4999999995</v>
      </c>
      <c r="R5" s="66">
        <f>R6+R7+R8+R14+R15+R16</f>
        <v>4411568.2</v>
      </c>
      <c r="S5" s="12">
        <f>S6+S7+S8+S14+S15+S16</f>
        <v>4491791.859999999</v>
      </c>
      <c r="T5" s="38">
        <f>T6+T7+T8+T14+T15+T16</f>
        <v>12468392.56</v>
      </c>
      <c r="U5" s="168">
        <f>T5+P5</f>
        <v>12468392.56</v>
      </c>
      <c r="V5" s="187"/>
      <c r="W5" s="1">
        <f>Q5/E5</f>
        <v>1406.1935456896317</v>
      </c>
      <c r="X5" s="13">
        <f>R5/F5</f>
        <v>1239.9098363535438</v>
      </c>
      <c r="Y5" s="13">
        <f>S5/G5</f>
        <v>1072.3560816890536</v>
      </c>
      <c r="Z5" s="13">
        <f>T5/H5</f>
        <v>1212.651694371598</v>
      </c>
      <c r="AA5" s="14">
        <f>U5/I5</f>
        <v>1212.651694371598</v>
      </c>
      <c r="AB5" s="11">
        <f>O5-U5</f>
        <v>-2110606.2600000016</v>
      </c>
      <c r="AC5" s="1">
        <f>AB6+AB7+AB8+AB14+AB16</f>
        <v>-2110606.2600000002</v>
      </c>
    </row>
    <row r="6" spans="2:28" ht="12.75">
      <c r="B6" s="15"/>
      <c r="C6" s="147" t="s">
        <v>24</v>
      </c>
      <c r="D6" s="156" t="s">
        <v>37</v>
      </c>
      <c r="E6" s="79">
        <v>447.149</v>
      </c>
      <c r="F6" s="80">
        <v>435.621</v>
      </c>
      <c r="G6" s="80">
        <v>429.64</v>
      </c>
      <c r="H6" s="260">
        <f>G6+F6+E6</f>
        <v>1312.4099999999999</v>
      </c>
      <c r="I6" s="267">
        <f t="shared" si="0"/>
        <v>1312.4099999999999</v>
      </c>
      <c r="J6" s="68"/>
      <c r="K6" s="18">
        <v>556903.93</v>
      </c>
      <c r="L6" s="19">
        <v>542545.58</v>
      </c>
      <c r="M6" s="18">
        <v>535096.51</v>
      </c>
      <c r="N6" s="20">
        <f>M6+L6+K6</f>
        <v>1634546.02</v>
      </c>
      <c r="O6" s="166">
        <f>J6+N6</f>
        <v>1634546.02</v>
      </c>
      <c r="P6" s="169"/>
      <c r="Q6" s="18">
        <v>629644.03</v>
      </c>
      <c r="R6" s="19">
        <v>538915.94</v>
      </c>
      <c r="S6" s="18">
        <v>459718.23</v>
      </c>
      <c r="T6" s="20">
        <f>S6+R6+Q6</f>
        <v>1628278.2</v>
      </c>
      <c r="U6" s="169">
        <f>P6+T6</f>
        <v>1628278.2</v>
      </c>
      <c r="V6" s="185"/>
      <c r="W6" s="21">
        <f aca="true" t="shared" si="1" ref="W6:Z7">K6/Q6*100</f>
        <v>88.44742480922118</v>
      </c>
      <c r="X6" s="22">
        <f t="shared" si="1"/>
        <v>100.67350763460439</v>
      </c>
      <c r="Y6" s="22">
        <f t="shared" si="1"/>
        <v>116.39662625517376</v>
      </c>
      <c r="Z6" s="22">
        <f t="shared" si="1"/>
        <v>100.38493544899146</v>
      </c>
      <c r="AA6" s="197">
        <f>O6/U6*100</f>
        <v>100.38493544899146</v>
      </c>
      <c r="AB6" s="24">
        <f aca="true" t="shared" si="2" ref="AB6:AB18">O6-U6</f>
        <v>6267.820000000065</v>
      </c>
    </row>
    <row r="7" spans="2:28" ht="12.75">
      <c r="B7" s="81"/>
      <c r="C7" s="82" t="s">
        <v>8</v>
      </c>
      <c r="D7" s="157" t="s">
        <v>36</v>
      </c>
      <c r="E7" s="17">
        <v>1395.43</v>
      </c>
      <c r="F7" s="19">
        <v>2049.24</v>
      </c>
      <c r="G7" s="80">
        <v>2529.95</v>
      </c>
      <c r="H7" s="260">
        <f>G7+F7+E7</f>
        <v>5974.62</v>
      </c>
      <c r="I7" s="267">
        <f t="shared" si="0"/>
        <v>5974.62</v>
      </c>
      <c r="J7" s="68"/>
      <c r="K7" s="18">
        <v>1665509.81</v>
      </c>
      <c r="L7" s="19">
        <v>1665509.81</v>
      </c>
      <c r="M7" s="18">
        <v>1665509.81</v>
      </c>
      <c r="N7" s="20">
        <f>M7+L7+K7</f>
        <v>4996529.43</v>
      </c>
      <c r="O7" s="166">
        <f>N7+J7</f>
        <v>4996529.43</v>
      </c>
      <c r="P7" s="169"/>
      <c r="Q7" s="18">
        <v>1964947.19</v>
      </c>
      <c r="R7" s="19">
        <v>2535158.07</v>
      </c>
      <c r="S7" s="18">
        <v>2707066.72</v>
      </c>
      <c r="T7" s="20">
        <f>S7+R7+Q7</f>
        <v>7207171.98</v>
      </c>
      <c r="U7" s="169">
        <f>T7+P7</f>
        <v>7207171.98</v>
      </c>
      <c r="V7" s="185"/>
      <c r="W7" s="21">
        <f t="shared" si="1"/>
        <v>84.76104693683905</v>
      </c>
      <c r="X7" s="67">
        <f t="shared" si="1"/>
        <v>65.69648771447218</v>
      </c>
      <c r="Y7" s="67">
        <f t="shared" si="1"/>
        <v>61.52452016402462</v>
      </c>
      <c r="Z7" s="67">
        <f t="shared" si="1"/>
        <v>69.32718469693017</v>
      </c>
      <c r="AA7" s="197">
        <f>O7/U7*100</f>
        <v>69.32718469693017</v>
      </c>
      <c r="AB7" s="24">
        <f t="shared" si="2"/>
        <v>-2210642.5500000007</v>
      </c>
    </row>
    <row r="8" spans="2:29" ht="12.75">
      <c r="B8" s="25"/>
      <c r="C8" s="69" t="s">
        <v>9</v>
      </c>
      <c r="D8" s="158" t="s">
        <v>36</v>
      </c>
      <c r="E8" s="83">
        <f>E9+E10+E12+E13+E11</f>
        <v>660.307</v>
      </c>
      <c r="F8" s="84">
        <f>F9+F10+F12+F13+F11</f>
        <v>1025.034</v>
      </c>
      <c r="G8" s="84">
        <f>G9+G10+G12+G13+G11</f>
        <v>1166.0230000000001</v>
      </c>
      <c r="H8" s="261">
        <f>H9+H10+H12+H13+H11</f>
        <v>2851.3640000000005</v>
      </c>
      <c r="I8" s="268">
        <f t="shared" si="0"/>
        <v>2851.3640000000005</v>
      </c>
      <c r="J8" s="65">
        <f>J9+J10+J11+J12+J13</f>
        <v>0</v>
      </c>
      <c r="K8" s="85">
        <f>K9+K12+K10+K13+K11</f>
        <v>822373.5900000001</v>
      </c>
      <c r="L8" s="86">
        <f>L9+L12+L10+L13+L11</f>
        <v>1276619.35</v>
      </c>
      <c r="M8" s="85">
        <f>M9+M12+M10+M13+M11</f>
        <v>1452211.9100000001</v>
      </c>
      <c r="N8" s="38">
        <f>N9+N12+N10+N13+N11</f>
        <v>3551204.85</v>
      </c>
      <c r="O8" s="162">
        <f>J8+N8</f>
        <v>3551204.85</v>
      </c>
      <c r="P8" s="174">
        <f>P9+P10+P11+P12+P13</f>
        <v>0</v>
      </c>
      <c r="Q8" s="85">
        <f>Q9+Q12+Q10+Q11+Q13</f>
        <v>929798.26</v>
      </c>
      <c r="R8" s="86">
        <f>R9+R10+R11+R12+R13</f>
        <v>1268091.2</v>
      </c>
      <c r="S8" s="85">
        <f>S9+S12+S10+S11+S13</f>
        <v>1247653.93</v>
      </c>
      <c r="T8" s="38">
        <f>T9+T12+T10+T11+T13</f>
        <v>3445543.3899999997</v>
      </c>
      <c r="U8" s="174">
        <f>P8+T8</f>
        <v>3445543.3899999997</v>
      </c>
      <c r="V8" s="191"/>
      <c r="W8" s="87"/>
      <c r="X8" s="88"/>
      <c r="Y8" s="89"/>
      <c r="Z8" s="90"/>
      <c r="AA8" s="23"/>
      <c r="AB8" s="35">
        <f t="shared" si="2"/>
        <v>105661.46000000043</v>
      </c>
      <c r="AC8" s="4">
        <f>AB9+AB10+AB11+AB12+AB13</f>
        <v>105661.46000000037</v>
      </c>
    </row>
    <row r="9" spans="2:28" ht="12.75">
      <c r="B9" s="15"/>
      <c r="C9" s="69" t="s">
        <v>10</v>
      </c>
      <c r="D9" s="160" t="s">
        <v>36</v>
      </c>
      <c r="E9" s="203">
        <v>94.443</v>
      </c>
      <c r="F9" s="148">
        <v>105.604</v>
      </c>
      <c r="G9" s="328">
        <v>101.98</v>
      </c>
      <c r="H9" s="262">
        <f aca="true" t="shared" si="3" ref="H9:H16">G9+F9+E9</f>
        <v>302.027</v>
      </c>
      <c r="I9" s="269">
        <f t="shared" si="0"/>
        <v>302.027</v>
      </c>
      <c r="J9" s="70"/>
      <c r="K9" s="43">
        <v>117623.21</v>
      </c>
      <c r="L9" s="44">
        <v>131523.74</v>
      </c>
      <c r="M9" s="45">
        <v>127014.56</v>
      </c>
      <c r="N9" s="46">
        <f aca="true" t="shared" si="4" ref="N9:N19">M9+L9+K9</f>
        <v>376161.51</v>
      </c>
      <c r="O9" s="163">
        <f>N9+J9</f>
        <v>376161.51</v>
      </c>
      <c r="P9" s="172"/>
      <c r="Q9" s="45">
        <v>132988.04</v>
      </c>
      <c r="R9" s="44">
        <v>130644.94</v>
      </c>
      <c r="S9" s="45">
        <v>109119.42</v>
      </c>
      <c r="T9" s="46">
        <f aca="true" t="shared" si="5" ref="T9:T18">S9+R9+Q9</f>
        <v>372752.4</v>
      </c>
      <c r="U9" s="172">
        <f>T9+P9</f>
        <v>372752.4</v>
      </c>
      <c r="V9" s="188"/>
      <c r="W9" s="91"/>
      <c r="X9" s="32"/>
      <c r="Y9" s="31"/>
      <c r="Z9" s="33"/>
      <c r="AA9" s="92"/>
      <c r="AB9" s="35">
        <f t="shared" si="2"/>
        <v>3409.109999999986</v>
      </c>
    </row>
    <row r="10" spans="2:28" ht="12.75">
      <c r="B10" s="49"/>
      <c r="C10" s="69" t="s">
        <v>11</v>
      </c>
      <c r="D10" s="161" t="s">
        <v>36</v>
      </c>
      <c r="E10" s="93">
        <v>287.69</v>
      </c>
      <c r="F10" s="94">
        <v>476.67</v>
      </c>
      <c r="G10" s="94">
        <v>523.76</v>
      </c>
      <c r="H10" s="262">
        <f t="shared" si="3"/>
        <v>1288.1200000000001</v>
      </c>
      <c r="I10" s="269">
        <f t="shared" si="0"/>
        <v>1288.1200000000001</v>
      </c>
      <c r="J10" s="179"/>
      <c r="K10" s="95">
        <v>358300.63</v>
      </c>
      <c r="L10" s="96">
        <v>593663.88</v>
      </c>
      <c r="M10" s="97">
        <v>652311.65</v>
      </c>
      <c r="N10" s="46">
        <f t="shared" si="4"/>
        <v>1604276.1600000001</v>
      </c>
      <c r="O10" s="163">
        <f>J10+N10</f>
        <v>1604276.1600000001</v>
      </c>
      <c r="P10" s="172"/>
      <c r="Q10" s="45">
        <v>405104.99</v>
      </c>
      <c r="R10" s="44">
        <v>589698.52</v>
      </c>
      <c r="S10" s="45">
        <v>560427.38</v>
      </c>
      <c r="T10" s="46">
        <f t="shared" si="5"/>
        <v>1555230.89</v>
      </c>
      <c r="U10" s="172">
        <f>P10+T10</f>
        <v>1555230.89</v>
      </c>
      <c r="V10" s="192"/>
      <c r="W10" s="98"/>
      <c r="X10" s="55"/>
      <c r="Y10" s="54"/>
      <c r="Z10" s="56"/>
      <c r="AA10" s="99"/>
      <c r="AB10" s="35">
        <f t="shared" si="2"/>
        <v>49045.27000000025</v>
      </c>
    </row>
    <row r="11" spans="2:28" ht="12.75">
      <c r="B11" s="49"/>
      <c r="C11" s="69" t="s">
        <v>12</v>
      </c>
      <c r="D11" s="161" t="s">
        <v>36</v>
      </c>
      <c r="E11" s="93"/>
      <c r="F11" s="148"/>
      <c r="G11" s="94"/>
      <c r="H11" s="262">
        <f t="shared" si="3"/>
        <v>0</v>
      </c>
      <c r="I11" s="269">
        <f t="shared" si="0"/>
        <v>0</v>
      </c>
      <c r="J11" s="179"/>
      <c r="K11" s="95"/>
      <c r="L11" s="96"/>
      <c r="M11" s="97"/>
      <c r="N11" s="46">
        <f t="shared" si="4"/>
        <v>0</v>
      </c>
      <c r="O11" s="163">
        <f>N11+J11</f>
        <v>0</v>
      </c>
      <c r="P11" s="172"/>
      <c r="Q11" s="45"/>
      <c r="R11" s="44"/>
      <c r="S11" s="45"/>
      <c r="T11" s="46">
        <f t="shared" si="5"/>
        <v>0</v>
      </c>
      <c r="U11" s="172">
        <f>T11+P11</f>
        <v>0</v>
      </c>
      <c r="V11" s="192"/>
      <c r="W11" s="98"/>
      <c r="X11" s="55"/>
      <c r="Y11" s="54"/>
      <c r="Z11" s="56"/>
      <c r="AA11" s="99"/>
      <c r="AB11" s="35">
        <f t="shared" si="2"/>
        <v>0</v>
      </c>
    </row>
    <row r="12" spans="2:28" ht="12.75">
      <c r="B12" s="49"/>
      <c r="C12" s="69" t="s">
        <v>13</v>
      </c>
      <c r="D12" s="161" t="s">
        <v>36</v>
      </c>
      <c r="E12" s="93">
        <v>13.544</v>
      </c>
      <c r="F12" s="94">
        <v>11.1</v>
      </c>
      <c r="G12" s="329">
        <v>8.653</v>
      </c>
      <c r="H12" s="262">
        <f t="shared" si="3"/>
        <v>33.297</v>
      </c>
      <c r="I12" s="269">
        <f t="shared" si="0"/>
        <v>33.297</v>
      </c>
      <c r="J12" s="179"/>
      <c r="K12" s="95">
        <v>16868.95</v>
      </c>
      <c r="L12" s="96">
        <v>13825.1</v>
      </c>
      <c r="M12" s="97">
        <v>10772.43</v>
      </c>
      <c r="N12" s="46">
        <f t="shared" si="4"/>
        <v>41466.479999999996</v>
      </c>
      <c r="O12" s="165">
        <f>J12+N12</f>
        <v>41466.479999999996</v>
      </c>
      <c r="P12" s="182"/>
      <c r="Q12" s="47">
        <v>19071.72</v>
      </c>
      <c r="R12" s="44">
        <v>13732.04</v>
      </c>
      <c r="S12" s="45">
        <v>9258.78</v>
      </c>
      <c r="T12" s="61">
        <f t="shared" si="5"/>
        <v>42062.54</v>
      </c>
      <c r="U12" s="172">
        <f>T12+P12</f>
        <v>42062.54</v>
      </c>
      <c r="V12" s="280"/>
      <c r="W12" s="98"/>
      <c r="X12" s="55"/>
      <c r="Y12" s="54"/>
      <c r="Z12" s="56"/>
      <c r="AA12" s="99"/>
      <c r="AB12" s="35">
        <f t="shared" si="2"/>
        <v>-596.060000000005</v>
      </c>
    </row>
    <row r="13" spans="2:28" ht="12.75">
      <c r="B13" s="49"/>
      <c r="C13" s="69" t="s">
        <v>14</v>
      </c>
      <c r="D13" s="161" t="s">
        <v>36</v>
      </c>
      <c r="E13" s="93">
        <v>264.63</v>
      </c>
      <c r="F13" s="94">
        <v>431.66</v>
      </c>
      <c r="G13" s="100">
        <v>531.63</v>
      </c>
      <c r="H13" s="262">
        <f t="shared" si="3"/>
        <v>1227.92</v>
      </c>
      <c r="I13" s="269">
        <f t="shared" si="0"/>
        <v>1227.92</v>
      </c>
      <c r="J13" s="179"/>
      <c r="K13" s="95">
        <v>329580.8</v>
      </c>
      <c r="L13" s="96">
        <v>537606.63</v>
      </c>
      <c r="M13" s="97">
        <v>662113.27</v>
      </c>
      <c r="N13" s="46">
        <f t="shared" si="4"/>
        <v>1529300.7</v>
      </c>
      <c r="O13" s="178">
        <f>N13+J13</f>
        <v>1529300.7</v>
      </c>
      <c r="P13" s="183"/>
      <c r="Q13" s="101">
        <v>372633.51</v>
      </c>
      <c r="R13" s="102">
        <v>534015.7</v>
      </c>
      <c r="S13" s="101">
        <v>568848.35</v>
      </c>
      <c r="T13" s="46">
        <f t="shared" si="5"/>
        <v>1475497.5599999998</v>
      </c>
      <c r="U13" s="175">
        <f>P13+T13</f>
        <v>1475497.5599999998</v>
      </c>
      <c r="V13" s="189"/>
      <c r="W13" s="98"/>
      <c r="X13" s="55"/>
      <c r="Y13" s="54"/>
      <c r="Z13" s="56"/>
      <c r="AA13" s="99"/>
      <c r="AB13" s="35">
        <f t="shared" si="2"/>
        <v>53803.14000000013</v>
      </c>
    </row>
    <row r="14" spans="2:28" ht="12.75">
      <c r="B14" s="49"/>
      <c r="C14" s="103" t="s">
        <v>15</v>
      </c>
      <c r="D14" s="158" t="s">
        <v>36</v>
      </c>
      <c r="E14" s="104"/>
      <c r="F14" s="105"/>
      <c r="G14" s="105"/>
      <c r="H14" s="263">
        <f t="shared" si="3"/>
        <v>0</v>
      </c>
      <c r="I14" s="268">
        <f t="shared" si="0"/>
        <v>0</v>
      </c>
      <c r="J14" s="106"/>
      <c r="K14" s="53"/>
      <c r="L14" s="51"/>
      <c r="M14" s="52"/>
      <c r="N14" s="35">
        <f t="shared" si="4"/>
        <v>0</v>
      </c>
      <c r="O14" s="162">
        <f>J14+N14</f>
        <v>0</v>
      </c>
      <c r="P14" s="168"/>
      <c r="Q14" s="107"/>
      <c r="R14" s="51"/>
      <c r="S14" s="53"/>
      <c r="T14" s="35">
        <f t="shared" si="5"/>
        <v>0</v>
      </c>
      <c r="U14" s="171">
        <f>T14+P14</f>
        <v>0</v>
      </c>
      <c r="V14" s="190"/>
      <c r="W14" s="54"/>
      <c r="X14" s="55"/>
      <c r="Y14" s="54"/>
      <c r="Z14" s="56"/>
      <c r="AA14" s="57"/>
      <c r="AB14" s="35">
        <f t="shared" si="2"/>
        <v>0</v>
      </c>
    </row>
    <row r="15" spans="2:28" ht="12.75">
      <c r="B15" s="81"/>
      <c r="C15" s="69" t="s">
        <v>16</v>
      </c>
      <c r="D15" s="159" t="s">
        <v>36</v>
      </c>
      <c r="E15" s="108">
        <v>30.18</v>
      </c>
      <c r="F15" s="109">
        <v>44.82</v>
      </c>
      <c r="G15" s="109">
        <v>58.61</v>
      </c>
      <c r="H15" s="264">
        <f t="shared" si="3"/>
        <v>133.61</v>
      </c>
      <c r="I15" s="268">
        <f t="shared" si="0"/>
        <v>133.61</v>
      </c>
      <c r="J15" s="110"/>
      <c r="K15" s="27">
        <v>37587.38</v>
      </c>
      <c r="L15" s="28">
        <v>65369.98</v>
      </c>
      <c r="M15" s="29">
        <v>72548.64</v>
      </c>
      <c r="N15" s="46">
        <f t="shared" si="4"/>
        <v>175506</v>
      </c>
      <c r="O15" s="163">
        <f>N15+J15</f>
        <v>175506</v>
      </c>
      <c r="P15" s="170"/>
      <c r="Q15" s="29">
        <f>K15</f>
        <v>37587.38</v>
      </c>
      <c r="R15" s="28">
        <f>L15</f>
        <v>65369.98</v>
      </c>
      <c r="S15" s="27">
        <f>M15</f>
        <v>72548.64</v>
      </c>
      <c r="T15" s="111">
        <f t="shared" si="5"/>
        <v>175506</v>
      </c>
      <c r="U15" s="170">
        <f>P15+T15</f>
        <v>175506</v>
      </c>
      <c r="V15" s="186"/>
      <c r="W15" s="31"/>
      <c r="X15" s="32"/>
      <c r="Y15" s="31"/>
      <c r="Z15" s="33"/>
      <c r="AA15" s="48"/>
      <c r="AB15" s="35">
        <f t="shared" si="2"/>
        <v>0</v>
      </c>
    </row>
    <row r="16" spans="2:28" ht="13.5" thickBot="1">
      <c r="B16" s="25"/>
      <c r="C16" s="284" t="s">
        <v>39</v>
      </c>
      <c r="D16" s="198" t="s">
        <v>36</v>
      </c>
      <c r="E16" s="112">
        <v>2.17</v>
      </c>
      <c r="F16" s="113">
        <v>3.26</v>
      </c>
      <c r="G16" s="114">
        <v>4.49</v>
      </c>
      <c r="H16" s="265">
        <f t="shared" si="3"/>
        <v>9.92</v>
      </c>
      <c r="I16" s="270">
        <f t="shared" si="0"/>
        <v>9.92</v>
      </c>
      <c r="J16" s="65"/>
      <c r="K16" s="36"/>
      <c r="L16" s="37"/>
      <c r="M16" s="39"/>
      <c r="N16" s="115">
        <f t="shared" si="4"/>
        <v>0</v>
      </c>
      <c r="O16" s="164">
        <f>J16+N16</f>
        <v>0</v>
      </c>
      <c r="P16" s="168"/>
      <c r="Q16" s="39">
        <v>3055.64</v>
      </c>
      <c r="R16" s="62">
        <v>4033.01</v>
      </c>
      <c r="S16" s="36">
        <v>4804.34</v>
      </c>
      <c r="T16" s="61">
        <f t="shared" si="5"/>
        <v>11892.99</v>
      </c>
      <c r="U16" s="168">
        <f>T16+P16</f>
        <v>11892.99</v>
      </c>
      <c r="V16" s="187"/>
      <c r="W16" s="50"/>
      <c r="X16" s="40"/>
      <c r="Y16" s="50"/>
      <c r="Z16" s="41"/>
      <c r="AA16" s="42"/>
      <c r="AB16" s="35">
        <f t="shared" si="2"/>
        <v>-11892.99</v>
      </c>
    </row>
    <row r="17" spans="2:29" ht="12.75">
      <c r="B17" s="8">
        <v>2</v>
      </c>
      <c r="C17" s="58" t="s">
        <v>34</v>
      </c>
      <c r="D17" s="226" t="s">
        <v>38</v>
      </c>
      <c r="E17" s="10">
        <f>E18+E19+E22</f>
        <v>12676.93</v>
      </c>
      <c r="F17" s="321">
        <f>F18+F19+F22</f>
        <v>12545.429999999998</v>
      </c>
      <c r="G17" s="321">
        <f>G18+G19+G22</f>
        <v>12468.08</v>
      </c>
      <c r="H17" s="10">
        <f aca="true" t="shared" si="6" ref="H17:H22">G17+F17+E17</f>
        <v>37690.44</v>
      </c>
      <c r="I17" s="230">
        <f t="shared" si="0"/>
        <v>37690.44</v>
      </c>
      <c r="J17" s="116">
        <f>J18+J19</f>
        <v>0</v>
      </c>
      <c r="K17" s="10">
        <f>K18+K19</f>
        <v>162554.79</v>
      </c>
      <c r="L17" s="9">
        <f>L18+L19</f>
        <v>161986.33</v>
      </c>
      <c r="M17" s="10">
        <f>M18+M19</f>
        <v>157941.50999999998</v>
      </c>
      <c r="N17" s="117">
        <f t="shared" si="4"/>
        <v>482482.63</v>
      </c>
      <c r="O17" s="239">
        <f>N17+J17</f>
        <v>482482.63</v>
      </c>
      <c r="P17" s="235">
        <f>P18</f>
        <v>0</v>
      </c>
      <c r="Q17" s="118">
        <f>Q18+Q19</f>
        <v>162554.7</v>
      </c>
      <c r="R17" s="9">
        <f>R18+R19</f>
        <v>161986.28</v>
      </c>
      <c r="S17" s="10">
        <f>S18+S19</f>
        <v>157941.53999999998</v>
      </c>
      <c r="T17" s="257">
        <f t="shared" si="5"/>
        <v>482482.51999999996</v>
      </c>
      <c r="U17" s="235">
        <f>T17+P17</f>
        <v>482482.51999999996</v>
      </c>
      <c r="V17" s="184"/>
      <c r="W17" s="59"/>
      <c r="X17" s="13"/>
      <c r="Y17" s="13"/>
      <c r="Z17" s="13"/>
      <c r="AA17" s="14"/>
      <c r="AB17" s="230">
        <f>O17-U17</f>
        <v>0.11000000004423782</v>
      </c>
      <c r="AC17" s="4">
        <f>AB18+AB19</f>
        <v>0.10999999998603016</v>
      </c>
    </row>
    <row r="18" spans="2:28" ht="12.75">
      <c r="B18" s="25"/>
      <c r="C18" s="274" t="s">
        <v>43</v>
      </c>
      <c r="D18" s="271" t="s">
        <v>38</v>
      </c>
      <c r="E18" s="64">
        <v>8129.98</v>
      </c>
      <c r="F18" s="63">
        <v>7920.37</v>
      </c>
      <c r="G18" s="63">
        <v>7811.63</v>
      </c>
      <c r="H18" s="228">
        <f t="shared" si="6"/>
        <v>23861.98</v>
      </c>
      <c r="I18" s="231">
        <f t="shared" si="0"/>
        <v>23861.98</v>
      </c>
      <c r="J18" s="68"/>
      <c r="K18" s="64">
        <v>138778.84</v>
      </c>
      <c r="L18" s="63">
        <v>135200.77</v>
      </c>
      <c r="M18" s="64">
        <v>133344.49</v>
      </c>
      <c r="N18" s="119">
        <f t="shared" si="4"/>
        <v>407324.1</v>
      </c>
      <c r="O18" s="240">
        <f>J18+N18</f>
        <v>407324.1</v>
      </c>
      <c r="P18" s="236"/>
      <c r="Q18" s="64">
        <v>138778.75</v>
      </c>
      <c r="R18" s="63">
        <v>135200.72</v>
      </c>
      <c r="S18" s="120">
        <v>133344.52</v>
      </c>
      <c r="T18" s="231">
        <f t="shared" si="5"/>
        <v>407323.99</v>
      </c>
      <c r="U18" s="236">
        <f>P18+T18</f>
        <v>407323.99</v>
      </c>
      <c r="V18" s="185"/>
      <c r="W18" s="121"/>
      <c r="X18" s="122"/>
      <c r="Y18" s="122"/>
      <c r="Z18" s="122"/>
      <c r="AA18" s="197"/>
      <c r="AB18" s="291">
        <f t="shared" si="2"/>
        <v>0.10999999998603016</v>
      </c>
    </row>
    <row r="19" spans="2:28" ht="12.75">
      <c r="B19" s="209"/>
      <c r="C19" s="210" t="s">
        <v>17</v>
      </c>
      <c r="D19" s="272" t="s">
        <v>38</v>
      </c>
      <c r="E19" s="213">
        <f>E20+E21</f>
        <v>1392.85</v>
      </c>
      <c r="F19" s="252">
        <f>F20+F21</f>
        <v>1569.1599999999999</v>
      </c>
      <c r="G19" s="252">
        <f>G20+G21</f>
        <v>1440.95</v>
      </c>
      <c r="H19" s="229">
        <f t="shared" si="6"/>
        <v>4402.959999999999</v>
      </c>
      <c r="I19" s="232">
        <f t="shared" si="0"/>
        <v>4402.959999999999</v>
      </c>
      <c r="J19" s="212"/>
      <c r="K19" s="213">
        <f>K20+K21</f>
        <v>23775.95</v>
      </c>
      <c r="L19" s="322">
        <f>L20+L21</f>
        <v>26785.559999999998</v>
      </c>
      <c r="M19" s="213">
        <f>M20+M21</f>
        <v>24597.02</v>
      </c>
      <c r="N19" s="215">
        <f t="shared" si="4"/>
        <v>75158.53</v>
      </c>
      <c r="O19" s="241">
        <f>N19</f>
        <v>75158.53</v>
      </c>
      <c r="P19" s="237"/>
      <c r="Q19" s="213">
        <v>23775.95</v>
      </c>
      <c r="R19" s="252">
        <f>R20+R21</f>
        <v>26785.559999999998</v>
      </c>
      <c r="S19" s="253">
        <f>S20+S21</f>
        <v>24597.02</v>
      </c>
      <c r="T19" s="232">
        <f>S19+R19+Q19</f>
        <v>75158.53</v>
      </c>
      <c r="U19" s="237">
        <f>T19</f>
        <v>75158.53</v>
      </c>
      <c r="V19" s="216"/>
      <c r="W19" s="214"/>
      <c r="X19" s="211"/>
      <c r="Y19" s="214"/>
      <c r="Z19" s="217"/>
      <c r="AA19" s="218"/>
      <c r="AB19" s="292">
        <f>O19-U19</f>
        <v>0</v>
      </c>
    </row>
    <row r="20" spans="2:28" ht="12.75">
      <c r="B20" s="25"/>
      <c r="C20" s="225" t="s">
        <v>10</v>
      </c>
      <c r="D20" s="273" t="s">
        <v>38</v>
      </c>
      <c r="E20" s="234">
        <v>1235.86</v>
      </c>
      <c r="F20" s="254">
        <v>1454.06</v>
      </c>
      <c r="G20" s="254">
        <v>1372.96</v>
      </c>
      <c r="H20" s="256">
        <f t="shared" si="6"/>
        <v>4062.88</v>
      </c>
      <c r="I20" s="233">
        <f t="shared" si="0"/>
        <v>4062.88</v>
      </c>
      <c r="J20" s="221"/>
      <c r="K20" s="234">
        <v>21096.13</v>
      </c>
      <c r="L20" s="254">
        <v>24820.8</v>
      </c>
      <c r="M20" s="234">
        <v>23436.43</v>
      </c>
      <c r="N20" s="251">
        <f>M20+L20+K20</f>
        <v>69353.36</v>
      </c>
      <c r="O20" s="242">
        <f>N20</f>
        <v>69353.36</v>
      </c>
      <c r="P20" s="238"/>
      <c r="Q20" s="234">
        <v>21096.13</v>
      </c>
      <c r="R20" s="254">
        <v>24820.8</v>
      </c>
      <c r="S20" s="255">
        <f>M20</f>
        <v>23436.43</v>
      </c>
      <c r="T20" s="258">
        <f>S20+R20+Q20</f>
        <v>69353.36</v>
      </c>
      <c r="U20" s="238">
        <f>T20</f>
        <v>69353.36</v>
      </c>
      <c r="V20" s="223"/>
      <c r="W20" s="222"/>
      <c r="X20" s="220"/>
      <c r="Y20" s="222"/>
      <c r="Z20" s="224"/>
      <c r="AA20" s="290"/>
      <c r="AB20" s="292">
        <f>O20-U20</f>
        <v>0</v>
      </c>
    </row>
    <row r="21" spans="2:28" ht="12.75">
      <c r="B21" s="25"/>
      <c r="C21" s="295" t="s">
        <v>13</v>
      </c>
      <c r="D21" s="285" t="s">
        <v>38</v>
      </c>
      <c r="E21" s="101">
        <v>156.99</v>
      </c>
      <c r="F21" s="102">
        <v>115.1</v>
      </c>
      <c r="G21" s="102">
        <v>67.99</v>
      </c>
      <c r="H21" s="289">
        <f t="shared" si="6"/>
        <v>340.08</v>
      </c>
      <c r="I21" s="286">
        <f t="shared" si="0"/>
        <v>340.08</v>
      </c>
      <c r="J21" s="65"/>
      <c r="K21" s="101">
        <v>2679.82</v>
      </c>
      <c r="L21" s="102">
        <v>1964.76</v>
      </c>
      <c r="M21" s="101">
        <v>1160.59</v>
      </c>
      <c r="N21" s="287">
        <f>M21+L21+K21</f>
        <v>5805.17</v>
      </c>
      <c r="O21" s="250">
        <f>N21</f>
        <v>5805.17</v>
      </c>
      <c r="P21" s="247"/>
      <c r="Q21" s="101">
        <v>2697.82</v>
      </c>
      <c r="R21" s="102">
        <v>1964.76</v>
      </c>
      <c r="S21" s="288">
        <f>M21</f>
        <v>1160.59</v>
      </c>
      <c r="T21" s="296">
        <f>S21+R21+Q21</f>
        <v>5823.17</v>
      </c>
      <c r="U21" s="247">
        <f>T21</f>
        <v>5823.17</v>
      </c>
      <c r="V21" s="193"/>
      <c r="W21" s="50"/>
      <c r="X21" s="40"/>
      <c r="Y21" s="50"/>
      <c r="Z21" s="41"/>
      <c r="AA21" s="42"/>
      <c r="AB21" s="297">
        <f>O21-U21</f>
        <v>-18</v>
      </c>
    </row>
    <row r="22" spans="2:28" ht="13.5" thickBot="1">
      <c r="B22" s="299"/>
      <c r="C22" s="318" t="s">
        <v>41</v>
      </c>
      <c r="D22" s="300" t="s">
        <v>38</v>
      </c>
      <c r="E22" s="319">
        <v>3154.1</v>
      </c>
      <c r="F22" s="320">
        <v>3055.9</v>
      </c>
      <c r="G22" s="320">
        <v>3215.5</v>
      </c>
      <c r="H22" s="303">
        <f t="shared" si="6"/>
        <v>9425.5</v>
      </c>
      <c r="I22" s="304">
        <f t="shared" si="0"/>
        <v>9425.5</v>
      </c>
      <c r="J22" s="305"/>
      <c r="K22" s="301"/>
      <c r="L22" s="306"/>
      <c r="M22" s="307"/>
      <c r="N22" s="308"/>
      <c r="O22" s="309"/>
      <c r="P22" s="310"/>
      <c r="Q22" s="301"/>
      <c r="R22" s="311"/>
      <c r="S22" s="312"/>
      <c r="T22" s="317"/>
      <c r="U22" s="310"/>
      <c r="V22" s="313"/>
      <c r="W22" s="314"/>
      <c r="X22" s="302"/>
      <c r="Y22" s="314"/>
      <c r="Z22" s="315"/>
      <c r="AA22" s="316"/>
      <c r="AB22" s="304"/>
    </row>
    <row r="23" spans="2:28" ht="13.5" customHeight="1">
      <c r="B23" s="25">
        <v>3</v>
      </c>
      <c r="C23" s="284" t="s">
        <v>45</v>
      </c>
      <c r="D23" s="298"/>
      <c r="E23" s="36"/>
      <c r="F23" s="40"/>
      <c r="G23" s="40"/>
      <c r="H23" s="36"/>
      <c r="I23" s="207"/>
      <c r="J23" s="204"/>
      <c r="K23" s="123"/>
      <c r="L23" s="40"/>
      <c r="M23" s="124"/>
      <c r="N23" s="244">
        <f>SUM(K23:M23)</f>
        <v>0</v>
      </c>
      <c r="O23" s="250">
        <f>N23+J23</f>
        <v>0</v>
      </c>
      <c r="P23" s="247"/>
      <c r="Q23" s="123"/>
      <c r="R23" s="37">
        <v>600</v>
      </c>
      <c r="S23" s="125">
        <v>10000</v>
      </c>
      <c r="T23" s="12">
        <f>S23+R23+Q23</f>
        <v>10600</v>
      </c>
      <c r="U23" s="168">
        <f>T23+P23</f>
        <v>10600</v>
      </c>
      <c r="V23" s="187"/>
      <c r="X23" s="40"/>
      <c r="Z23" s="41"/>
      <c r="AA23" s="126"/>
      <c r="AB23" s="38">
        <f aca="true" t="shared" si="7" ref="AB23:AB35">O23-U23</f>
        <v>-10600</v>
      </c>
    </row>
    <row r="24" spans="2:29" ht="13.5" customHeight="1">
      <c r="B24" s="15">
        <v>4</v>
      </c>
      <c r="C24" s="323" t="s">
        <v>44</v>
      </c>
      <c r="D24" s="277"/>
      <c r="E24" s="27"/>
      <c r="F24" s="32"/>
      <c r="G24" s="32"/>
      <c r="H24" s="27"/>
      <c r="I24" s="206"/>
      <c r="J24" s="205"/>
      <c r="K24" s="60"/>
      <c r="L24" s="19"/>
      <c r="M24" s="127"/>
      <c r="N24" s="245">
        <f aca="true" t="shared" si="8" ref="N24:N30">M24+L24+K24</f>
        <v>0</v>
      </c>
      <c r="O24" s="249">
        <f>J24+N24</f>
        <v>0</v>
      </c>
      <c r="P24" s="248"/>
      <c r="Q24" s="324"/>
      <c r="R24" s="325">
        <v>1080</v>
      </c>
      <c r="S24" s="326">
        <v>1100</v>
      </c>
      <c r="T24" s="327">
        <f>S24+R24+Q24</f>
        <v>2180</v>
      </c>
      <c r="U24" s="169">
        <f>P24+T24</f>
        <v>2180</v>
      </c>
      <c r="V24" s="185"/>
      <c r="W24" s="128"/>
      <c r="X24" s="67"/>
      <c r="Y24" s="128"/>
      <c r="Z24" s="129"/>
      <c r="AA24" s="130"/>
      <c r="AB24" s="35">
        <f t="shared" si="7"/>
        <v>-2180</v>
      </c>
      <c r="AC24" s="4"/>
    </row>
    <row r="25" spans="2:29" ht="15" customHeight="1">
      <c r="B25" s="15">
        <v>5</v>
      </c>
      <c r="C25" s="225" t="s">
        <v>18</v>
      </c>
      <c r="D25" s="277"/>
      <c r="E25" s="27"/>
      <c r="F25" s="32"/>
      <c r="G25" s="32"/>
      <c r="H25" s="27"/>
      <c r="I25" s="206"/>
      <c r="J25" s="110"/>
      <c r="K25" s="131"/>
      <c r="L25" s="28">
        <v>5746.24</v>
      </c>
      <c r="M25" s="132">
        <v>4885.2</v>
      </c>
      <c r="N25" s="245">
        <f t="shared" si="8"/>
        <v>10631.439999999999</v>
      </c>
      <c r="O25" s="249">
        <f>N25+J25</f>
        <v>10631.439999999999</v>
      </c>
      <c r="P25" s="248"/>
      <c r="Q25" s="131"/>
      <c r="R25" s="28"/>
      <c r="S25" s="133">
        <v>1059.65</v>
      </c>
      <c r="T25" s="26">
        <f>S25+R25+Q25</f>
        <v>1059.65</v>
      </c>
      <c r="U25" s="170">
        <f>T25+P25</f>
        <v>1059.65</v>
      </c>
      <c r="V25" s="194"/>
      <c r="W25" s="31"/>
      <c r="X25" s="32"/>
      <c r="Y25" s="31"/>
      <c r="Z25" s="33"/>
      <c r="AA25" s="34"/>
      <c r="AB25" s="35">
        <f t="shared" si="7"/>
        <v>9571.789999999999</v>
      </c>
      <c r="AC25" s="4"/>
    </row>
    <row r="26" spans="2:28" ht="14.25" customHeight="1">
      <c r="B26" s="15">
        <v>6</v>
      </c>
      <c r="C26" s="16" t="s">
        <v>19</v>
      </c>
      <c r="D26" s="227"/>
      <c r="E26" s="27"/>
      <c r="F26" s="32"/>
      <c r="G26" s="32"/>
      <c r="H26" s="27"/>
      <c r="I26" s="206"/>
      <c r="J26" s="110"/>
      <c r="K26" s="131"/>
      <c r="L26" s="28">
        <v>462.47</v>
      </c>
      <c r="M26" s="134"/>
      <c r="N26" s="245">
        <f t="shared" si="8"/>
        <v>462.47</v>
      </c>
      <c r="O26" s="249">
        <f>J26+N26</f>
        <v>462.47</v>
      </c>
      <c r="P26" s="248"/>
      <c r="Q26" s="131"/>
      <c r="R26" s="28"/>
      <c r="S26" s="133"/>
      <c r="T26" s="30">
        <f aca="true" t="shared" si="9" ref="T26:T34">SUM(Q26:S26)</f>
        <v>0</v>
      </c>
      <c r="U26" s="170">
        <f>P26+T26</f>
        <v>0</v>
      </c>
      <c r="V26" s="186"/>
      <c r="W26" s="31"/>
      <c r="X26" s="32"/>
      <c r="Y26" s="31"/>
      <c r="Z26" s="33"/>
      <c r="AA26" s="34"/>
      <c r="AB26" s="35">
        <f t="shared" si="7"/>
        <v>462.47</v>
      </c>
    </row>
    <row r="27" spans="2:28" ht="14.25" customHeight="1">
      <c r="B27" s="15">
        <v>7</v>
      </c>
      <c r="C27" s="274" t="s">
        <v>48</v>
      </c>
      <c r="D27" s="227"/>
      <c r="E27" s="27"/>
      <c r="F27" s="32"/>
      <c r="G27" s="32"/>
      <c r="H27" s="27"/>
      <c r="I27" s="206"/>
      <c r="J27" s="110"/>
      <c r="K27" s="131"/>
      <c r="L27" s="51"/>
      <c r="M27" s="135">
        <v>1669.64</v>
      </c>
      <c r="N27" s="245">
        <f>M27+L27+K27</f>
        <v>1669.64</v>
      </c>
      <c r="O27" s="249">
        <f>J27+N27</f>
        <v>1669.64</v>
      </c>
      <c r="P27" s="248"/>
      <c r="Q27" s="131"/>
      <c r="R27" s="28"/>
      <c r="S27" s="134"/>
      <c r="T27" s="30">
        <f>SUM(Q27:S27)</f>
        <v>0</v>
      </c>
      <c r="U27" s="170">
        <f>P27+T27</f>
        <v>0</v>
      </c>
      <c r="V27" s="186"/>
      <c r="W27" s="31"/>
      <c r="X27" s="55"/>
      <c r="Y27" s="31"/>
      <c r="Z27" s="56"/>
      <c r="AA27" s="136"/>
      <c r="AB27" s="219">
        <f t="shared" si="7"/>
        <v>1669.64</v>
      </c>
    </row>
    <row r="28" spans="2:28" ht="12.75" customHeight="1">
      <c r="B28" s="15">
        <v>8</v>
      </c>
      <c r="C28" s="16" t="s">
        <v>20</v>
      </c>
      <c r="D28" s="227"/>
      <c r="E28" s="27"/>
      <c r="F28" s="32"/>
      <c r="G28" s="32"/>
      <c r="H28" s="27"/>
      <c r="I28" s="206"/>
      <c r="J28" s="110"/>
      <c r="K28" s="131"/>
      <c r="L28" s="51"/>
      <c r="M28" s="135"/>
      <c r="N28" s="244">
        <f t="shared" si="8"/>
        <v>0</v>
      </c>
      <c r="O28" s="250">
        <f>N28+J28</f>
        <v>0</v>
      </c>
      <c r="P28" s="248"/>
      <c r="Q28" s="131"/>
      <c r="R28" s="28"/>
      <c r="S28" s="134"/>
      <c r="T28" s="30">
        <f t="shared" si="9"/>
        <v>0</v>
      </c>
      <c r="U28" s="170">
        <f>T28+P28</f>
        <v>0</v>
      </c>
      <c r="V28" s="186"/>
      <c r="W28" s="31"/>
      <c r="X28" s="55"/>
      <c r="Y28" s="31"/>
      <c r="Z28" s="56"/>
      <c r="AA28" s="136"/>
      <c r="AB28" s="35">
        <f t="shared" si="7"/>
        <v>0</v>
      </c>
    </row>
    <row r="29" spans="2:28" ht="12.75" customHeight="1">
      <c r="B29" s="15">
        <v>9</v>
      </c>
      <c r="C29" s="16" t="s">
        <v>21</v>
      </c>
      <c r="D29" s="227"/>
      <c r="E29" s="27"/>
      <c r="F29" s="32"/>
      <c r="G29" s="32"/>
      <c r="H29" s="27"/>
      <c r="I29" s="206"/>
      <c r="J29" s="110"/>
      <c r="K29" s="131"/>
      <c r="L29" s="28"/>
      <c r="M29" s="134"/>
      <c r="N29" s="245">
        <f t="shared" si="8"/>
        <v>0</v>
      </c>
      <c r="O29" s="249">
        <f>J29+N29</f>
        <v>0</v>
      </c>
      <c r="P29" s="248"/>
      <c r="Q29" s="131">
        <v>2600</v>
      </c>
      <c r="R29" s="28">
        <v>8147.95</v>
      </c>
      <c r="S29" s="134">
        <v>6294.77</v>
      </c>
      <c r="T29" s="30">
        <f t="shared" si="9"/>
        <v>17042.72</v>
      </c>
      <c r="U29" s="170">
        <f>P29+T29</f>
        <v>17042.72</v>
      </c>
      <c r="V29" s="186"/>
      <c r="W29" s="31"/>
      <c r="X29" s="55"/>
      <c r="Y29" s="31"/>
      <c r="Z29" s="56"/>
      <c r="AA29" s="136"/>
      <c r="AB29" s="35">
        <f t="shared" si="7"/>
        <v>-17042.72</v>
      </c>
    </row>
    <row r="30" spans="2:28" ht="12.75" customHeight="1">
      <c r="B30" s="15">
        <v>10</v>
      </c>
      <c r="C30" s="16" t="s">
        <v>22</v>
      </c>
      <c r="D30" s="227"/>
      <c r="E30" s="27"/>
      <c r="F30" s="32"/>
      <c r="G30" s="32"/>
      <c r="H30" s="27"/>
      <c r="I30" s="206"/>
      <c r="J30" s="110"/>
      <c r="K30" s="131"/>
      <c r="L30" s="37"/>
      <c r="M30" s="137"/>
      <c r="N30" s="245">
        <f t="shared" si="8"/>
        <v>0</v>
      </c>
      <c r="O30" s="249">
        <f>N30+J30</f>
        <v>0</v>
      </c>
      <c r="P30" s="248"/>
      <c r="Q30" s="131"/>
      <c r="R30" s="28">
        <v>4345.38</v>
      </c>
      <c r="S30" s="134">
        <v>6608.02</v>
      </c>
      <c r="T30" s="30">
        <f t="shared" si="9"/>
        <v>10953.400000000001</v>
      </c>
      <c r="U30" s="170">
        <f>T30+P30</f>
        <v>10953.400000000001</v>
      </c>
      <c r="V30" s="186"/>
      <c r="W30" s="31"/>
      <c r="X30" s="55"/>
      <c r="Y30" s="31"/>
      <c r="Z30" s="56"/>
      <c r="AA30" s="136"/>
      <c r="AB30" s="35">
        <f t="shared" si="7"/>
        <v>-10953.400000000001</v>
      </c>
    </row>
    <row r="31" spans="2:28" ht="12.75" customHeight="1">
      <c r="B31" s="15">
        <v>11</v>
      </c>
      <c r="C31" s="274" t="s">
        <v>26</v>
      </c>
      <c r="D31" s="227"/>
      <c r="E31" s="27"/>
      <c r="F31" s="32"/>
      <c r="G31" s="32"/>
      <c r="H31" s="27"/>
      <c r="I31" s="206"/>
      <c r="J31" s="110"/>
      <c r="K31" s="131"/>
      <c r="L31" s="149"/>
      <c r="M31" s="150"/>
      <c r="N31" s="245"/>
      <c r="O31" s="249"/>
      <c r="P31" s="248"/>
      <c r="Q31" s="131"/>
      <c r="R31" s="28"/>
      <c r="S31" s="134"/>
      <c r="T31" s="30">
        <f t="shared" si="9"/>
        <v>0</v>
      </c>
      <c r="U31" s="170">
        <f>T31+P31</f>
        <v>0</v>
      </c>
      <c r="V31" s="186"/>
      <c r="W31" s="31"/>
      <c r="X31" s="55"/>
      <c r="Y31" s="31"/>
      <c r="Z31" s="56"/>
      <c r="AA31" s="136"/>
      <c r="AB31" s="35">
        <f t="shared" si="7"/>
        <v>0</v>
      </c>
    </row>
    <row r="32" spans="2:28" ht="12.75" customHeight="1">
      <c r="B32" s="15">
        <v>12</v>
      </c>
      <c r="C32" s="274" t="s">
        <v>46</v>
      </c>
      <c r="D32" s="227"/>
      <c r="E32" s="27"/>
      <c r="F32" s="32"/>
      <c r="G32" s="32"/>
      <c r="H32" s="27"/>
      <c r="I32" s="206"/>
      <c r="J32" s="110"/>
      <c r="K32" s="131"/>
      <c r="L32" s="149"/>
      <c r="M32" s="150"/>
      <c r="N32" s="245"/>
      <c r="O32" s="249"/>
      <c r="P32" s="248"/>
      <c r="Q32" s="131"/>
      <c r="R32" s="28">
        <v>2080</v>
      </c>
      <c r="S32" s="134"/>
      <c r="T32" s="30">
        <f>SUM(Q32:S32)</f>
        <v>2080</v>
      </c>
      <c r="U32" s="170">
        <f>P32+T32</f>
        <v>2080</v>
      </c>
      <c r="V32" s="186"/>
      <c r="W32" s="31"/>
      <c r="X32" s="55"/>
      <c r="Y32" s="54"/>
      <c r="Z32" s="56"/>
      <c r="AA32" s="136"/>
      <c r="AB32" s="219">
        <f t="shared" si="7"/>
        <v>-2080</v>
      </c>
    </row>
    <row r="33" spans="2:28" ht="12.75" customHeight="1">
      <c r="B33" s="15">
        <v>13</v>
      </c>
      <c r="C33" s="274" t="s">
        <v>47</v>
      </c>
      <c r="D33" s="227"/>
      <c r="E33" s="27"/>
      <c r="F33" s="32"/>
      <c r="G33" s="32"/>
      <c r="H33" s="27"/>
      <c r="I33" s="206"/>
      <c r="J33" s="110"/>
      <c r="K33" s="131"/>
      <c r="L33" s="149"/>
      <c r="M33" s="150"/>
      <c r="N33" s="245"/>
      <c r="O33" s="249"/>
      <c r="P33" s="248"/>
      <c r="Q33" s="131"/>
      <c r="R33" s="28">
        <v>72</v>
      </c>
      <c r="S33" s="134"/>
      <c r="T33" s="30">
        <f>SUM(Q33:S33)</f>
        <v>72</v>
      </c>
      <c r="U33" s="170">
        <f>P33+T33</f>
        <v>72</v>
      </c>
      <c r="V33" s="186"/>
      <c r="W33" s="31"/>
      <c r="X33" s="55"/>
      <c r="Y33" s="54"/>
      <c r="Z33" s="56"/>
      <c r="AA33" s="136"/>
      <c r="AB33" s="219">
        <f t="shared" si="7"/>
        <v>-72</v>
      </c>
    </row>
    <row r="34" spans="2:28" ht="12.75" customHeight="1">
      <c r="B34" s="15">
        <v>14</v>
      </c>
      <c r="C34" s="274" t="s">
        <v>42</v>
      </c>
      <c r="D34" s="227"/>
      <c r="E34" s="27"/>
      <c r="F34" s="32"/>
      <c r="G34" s="32"/>
      <c r="H34" s="27"/>
      <c r="I34" s="206"/>
      <c r="J34" s="110"/>
      <c r="K34" s="131"/>
      <c r="L34" s="149"/>
      <c r="M34" s="150"/>
      <c r="N34" s="245"/>
      <c r="O34" s="249"/>
      <c r="P34" s="248"/>
      <c r="Q34" s="131">
        <v>1195</v>
      </c>
      <c r="R34" s="28">
        <v>400</v>
      </c>
      <c r="S34" s="134"/>
      <c r="T34" s="30">
        <f t="shared" si="9"/>
        <v>1595</v>
      </c>
      <c r="U34" s="170">
        <f>T34+P34</f>
        <v>1595</v>
      </c>
      <c r="V34" s="186"/>
      <c r="W34" s="31"/>
      <c r="X34" s="281"/>
      <c r="Y34" s="282"/>
      <c r="Z34" s="283"/>
      <c r="AA34" s="293"/>
      <c r="AB34" s="219">
        <f t="shared" si="7"/>
        <v>-1595</v>
      </c>
    </row>
    <row r="35" spans="2:28" ht="12.75" customHeight="1">
      <c r="B35" s="331">
        <v>15</v>
      </c>
      <c r="C35" s="332" t="s">
        <v>49</v>
      </c>
      <c r="D35" s="333"/>
      <c r="E35" s="213"/>
      <c r="F35" s="211"/>
      <c r="G35" s="211"/>
      <c r="H35" s="213"/>
      <c r="I35" s="334"/>
      <c r="J35" s="212"/>
      <c r="K35" s="335"/>
      <c r="L35" s="252"/>
      <c r="M35" s="336"/>
      <c r="N35" s="215"/>
      <c r="O35" s="241"/>
      <c r="P35" s="237"/>
      <c r="Q35" s="335"/>
      <c r="R35" s="252"/>
      <c r="S35" s="336">
        <v>300</v>
      </c>
      <c r="T35" s="219">
        <f>SUM(Q35:S35)</f>
        <v>300</v>
      </c>
      <c r="U35" s="337">
        <f>T35+P35</f>
        <v>300</v>
      </c>
      <c r="V35" s="338"/>
      <c r="W35" s="214"/>
      <c r="X35" s="211"/>
      <c r="Y35" s="214"/>
      <c r="Z35" s="217"/>
      <c r="AA35" s="339"/>
      <c r="AB35" s="219">
        <f t="shared" si="7"/>
        <v>-300</v>
      </c>
    </row>
    <row r="36" spans="2:29" ht="12.75" customHeight="1" thickBot="1">
      <c r="B36" s="25"/>
      <c r="C36" s="275"/>
      <c r="D36" s="278"/>
      <c r="E36" s="36"/>
      <c r="F36" s="40"/>
      <c r="G36" s="40"/>
      <c r="H36" s="36"/>
      <c r="I36" s="207"/>
      <c r="J36" s="204"/>
      <c r="K36" s="71"/>
      <c r="L36" s="62"/>
      <c r="M36" s="138"/>
      <c r="N36" s="246"/>
      <c r="O36" s="243"/>
      <c r="P36" s="247"/>
      <c r="Q36" s="123"/>
      <c r="R36" s="62"/>
      <c r="S36" s="137"/>
      <c r="T36" s="12"/>
      <c r="U36" s="176"/>
      <c r="V36" s="193"/>
      <c r="W36" s="199"/>
      <c r="X36" s="200"/>
      <c r="Y36" s="200"/>
      <c r="Z36" s="200"/>
      <c r="AA36" s="201"/>
      <c r="AB36" s="202"/>
      <c r="AC36" s="1"/>
    </row>
    <row r="37" spans="2:29" ht="12.75" customHeight="1" thickBot="1">
      <c r="B37" s="139"/>
      <c r="C37" s="276" t="s">
        <v>23</v>
      </c>
      <c r="D37" s="279"/>
      <c r="E37" s="140"/>
      <c r="F37" s="141"/>
      <c r="G37" s="141"/>
      <c r="H37" s="140"/>
      <c r="I37" s="208"/>
      <c r="J37" s="142"/>
      <c r="K37" s="294">
        <f>K5+K17+K23+K24+K25+K26+K28+K29+K30+K31+K34</f>
        <v>3244929.5</v>
      </c>
      <c r="L37" s="294">
        <f>L5+L17+L23+L24+L25+L26+L28+L29+L30+L31+L34</f>
        <v>3718239.7600000007</v>
      </c>
      <c r="M37" s="294">
        <f>M5+M17+M23+M24+M25+M26+M28+M29+M30+M31+M34+M27</f>
        <v>3889863.2200000007</v>
      </c>
      <c r="N37" s="294">
        <f>N5+N17+N23+N24+N25+N26+N28+N29+N30+N31+N34+N27</f>
        <v>10853032.48</v>
      </c>
      <c r="O37" s="330">
        <f>O5+O17+O23+O24+O25+O26+O28+O29+O30+O31+O34+O27</f>
        <v>10853032.48</v>
      </c>
      <c r="P37" s="177"/>
      <c r="Q37" s="294">
        <f>Q5+Q17+Q25+Q26+Q28+Q29+Q30+Q31+Q34</f>
        <v>3731382.1999999997</v>
      </c>
      <c r="R37" s="294">
        <f>R5+R17+R23+R24+R25+R26+R28+R29+R30+R31+R32+R33+R34</f>
        <v>4590279.8100000005</v>
      </c>
      <c r="S37" s="294">
        <f>S5+S17+S23+S24+S25+S26+S28+S29+S30+S31+S32+S33+S34+S35</f>
        <v>4675095.839999999</v>
      </c>
      <c r="T37" s="143">
        <f>T34+T31+T30+T29+T28+T26+T25+T24+T23+T17+T5+T35</f>
        <v>12994605.85</v>
      </c>
      <c r="U37" s="177">
        <f>U34+U31+U30+U29+U28+U26+U25+U24+U17+U5+U35+U33+U32+U23</f>
        <v>12996757.85</v>
      </c>
      <c r="V37" s="195"/>
      <c r="W37" s="144"/>
      <c r="X37" s="141"/>
      <c r="Y37" s="144"/>
      <c r="Z37" s="145"/>
      <c r="AA37" s="146"/>
      <c r="AB37" s="143"/>
      <c r="AC37" s="340">
        <f>AB35+AB34+AB30+AB29+AB27+AB26+AB25+AB24+AB23+AB17+AB5+AB32+AB33</f>
        <v>-2143725.3700000015</v>
      </c>
    </row>
    <row r="38" spans="14:28" ht="12.75">
      <c r="N38" s="4"/>
      <c r="O38" s="4">
        <f>M37+L37+K37</f>
        <v>10853032.48</v>
      </c>
      <c r="T38" s="4"/>
      <c r="U38" s="4">
        <f>Q37+R37+S37</f>
        <v>12996757.849999998</v>
      </c>
      <c r="AB38" s="12">
        <f>O37-U37</f>
        <v>-2143725.369999999</v>
      </c>
    </row>
    <row r="39" ht="12.75">
      <c r="L39" s="4"/>
    </row>
    <row r="40" ht="12.75">
      <c r="L40" s="4"/>
    </row>
  </sheetData>
  <sheetProtection/>
  <mergeCells count="19">
    <mergeCell ref="B2:B4"/>
    <mergeCell ref="C2:C4"/>
    <mergeCell ref="D2:I2"/>
    <mergeCell ref="D3:D4"/>
    <mergeCell ref="I3:I4"/>
    <mergeCell ref="P3:P4"/>
    <mergeCell ref="U3:U4"/>
    <mergeCell ref="V3:V4"/>
    <mergeCell ref="AA3:AA4"/>
    <mergeCell ref="AB2:AB4"/>
    <mergeCell ref="E3:H3"/>
    <mergeCell ref="K3:N3"/>
    <mergeCell ref="Q3:T3"/>
    <mergeCell ref="W3:Z3"/>
    <mergeCell ref="J2:O2"/>
    <mergeCell ref="J3:J4"/>
    <mergeCell ref="O3:O4"/>
    <mergeCell ref="V2:AA2"/>
    <mergeCell ref="P2:U2"/>
  </mergeCells>
  <printOptions/>
  <pageMargins left="0.24" right="0.1798611111111111" top="0.3513888888888889" bottom="0.43333333333333335" header="0.5118055555555556" footer="0.5118055555555556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2012-02-02T07:18:45Z</cp:lastPrinted>
  <dcterms:modified xsi:type="dcterms:W3CDTF">2012-02-24T05:50:12Z</dcterms:modified>
  <cp:category/>
  <cp:version/>
  <cp:contentType/>
  <cp:contentStatus/>
</cp:coreProperties>
</file>